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Sheet1!$A$1:$L$115</definedName>
  </definedNames>
  <calcPr calcId="124519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5"/>
  <c r="J40"/>
  <c r="L80" l="1"/>
  <c r="H71"/>
  <c r="G10" l="1"/>
  <c r="G80" s="1"/>
  <c r="D127" l="1"/>
  <c r="E117"/>
  <c r="D117"/>
  <c r="D116"/>
  <c r="C106"/>
  <c r="C103"/>
  <c r="C102"/>
  <c r="C97"/>
  <c r="C96"/>
  <c r="C95"/>
  <c r="D40"/>
  <c r="H38"/>
  <c r="J38" s="1"/>
  <c r="J80" s="1"/>
  <c r="J121" s="1"/>
  <c r="E38"/>
  <c r="D38"/>
  <c r="F10"/>
  <c r="F80" l="1"/>
  <c r="F123" s="1"/>
  <c r="D80"/>
  <c r="D125" s="1"/>
  <c r="E80"/>
  <c r="F121" l="1"/>
  <c r="E116"/>
  <c r="E121"/>
  <c r="D121"/>
  <c r="H80" l="1"/>
  <c r="H121" s="1"/>
</calcChain>
</file>

<file path=xl/sharedStrings.xml><?xml version="1.0" encoding="utf-8"?>
<sst xmlns="http://schemas.openxmlformats.org/spreadsheetml/2006/main" count="258" uniqueCount="248">
  <si>
    <t>OPM</t>
  </si>
  <si>
    <t>Library</t>
  </si>
  <si>
    <t xml:space="preserve">LIBRARY </t>
  </si>
  <si>
    <t>OBJ</t>
  </si>
  <si>
    <t>ACCOUNT</t>
  </si>
  <si>
    <t>DESCRIPTION</t>
  </si>
  <si>
    <t>Budget</t>
  </si>
  <si>
    <t>BUDGET</t>
  </si>
  <si>
    <t>51000</t>
  </si>
  <si>
    <t>01  -07-180-700-000-51000 -</t>
  </si>
  <si>
    <t>FULL TIME EARNED PAY</t>
  </si>
  <si>
    <t>51034</t>
  </si>
  <si>
    <t>01  -07-180-700-000-51034 -</t>
  </si>
  <si>
    <t>FT BONUS - CONTRACTUAL PAY</t>
  </si>
  <si>
    <t>51036</t>
  </si>
  <si>
    <t>01  -07-180-700-000-51036 -</t>
  </si>
  <si>
    <t>FT GRIEVANCE/ARB AWARD PAY</t>
  </si>
  <si>
    <t>51099</t>
  </si>
  <si>
    <t>01  -07-180-700-000-51099 -</t>
  </si>
  <si>
    <t>OUTSIDE SECURITY</t>
  </si>
  <si>
    <t>51102</t>
  </si>
  <si>
    <t>01  -07-180-700-000-51102 -</t>
  </si>
  <si>
    <t>ACTING PAY</t>
  </si>
  <si>
    <t>51106</t>
  </si>
  <si>
    <t>01  -07-180-700-000-51106 -</t>
  </si>
  <si>
    <t>REGULAR STRAIGHT OVERTIME</t>
  </si>
  <si>
    <t>51108</t>
  </si>
  <si>
    <t>01  -07-180-700-000-51108 -</t>
  </si>
  <si>
    <t>REGULAR 1.5 OVERTIME PAY</t>
  </si>
  <si>
    <t>51110</t>
  </si>
  <si>
    <t>01  -07-180-700-000-51110 -</t>
  </si>
  <si>
    <t>TEMP ACTING 1.5X OVERTIME</t>
  </si>
  <si>
    <t>51116</t>
  </si>
  <si>
    <t>01  -07-180-700-000-51116 -</t>
  </si>
  <si>
    <t>HOLIDAY 2X OVERTIME PAY</t>
  </si>
  <si>
    <t>51118</t>
  </si>
  <si>
    <t>01  -07-180-700-000-51118 -</t>
  </si>
  <si>
    <t>STAND-BY PAY</t>
  </si>
  <si>
    <t>51122</t>
  </si>
  <si>
    <t>01  -07-180-700-000-51122 -</t>
  </si>
  <si>
    <t>SHIFT 2 - 1.5X OVERTIME</t>
  </si>
  <si>
    <t>51124</t>
  </si>
  <si>
    <t>01  -07-180-700-000-51124 -</t>
  </si>
  <si>
    <t>SHIFT 2 - 2X OVERTIME</t>
  </si>
  <si>
    <t>51128</t>
  </si>
  <si>
    <t>01  -07-180-700-000-51128 -</t>
  </si>
  <si>
    <t>SHIFT 3 - 1.5X OVERTIME</t>
  </si>
  <si>
    <t>51130</t>
  </si>
  <si>
    <t>01  -07-180-700-000-51130 -</t>
  </si>
  <si>
    <t>SHIFT 3 - 2X OVERTIME</t>
  </si>
  <si>
    <t>51134</t>
  </si>
  <si>
    <t>01  -07-180-700-000-51134 -</t>
  </si>
  <si>
    <t>TEMP SHIFT 2 DIFFERENTIAL</t>
  </si>
  <si>
    <t>51136</t>
  </si>
  <si>
    <t>01  -07-180-700-000-51136 -</t>
  </si>
  <si>
    <t>TEMP SHIFT 3 DIFFERENTIAL</t>
  </si>
  <si>
    <t>51138</t>
  </si>
  <si>
    <t>01  -07-180-700-000-51138 -</t>
  </si>
  <si>
    <t>NORMAL STNDRD SHIFT DIFFER</t>
  </si>
  <si>
    <t>51140</t>
  </si>
  <si>
    <t>01  -07-180-700-000-51140 -</t>
  </si>
  <si>
    <t>LONGEVITY PAY</t>
  </si>
  <si>
    <t>51154</t>
  </si>
  <si>
    <t>01  -07-180-700-000-51154 -</t>
  </si>
  <si>
    <t>UNUSED SICK TIME PAYOUT</t>
  </si>
  <si>
    <t>51156</t>
  </si>
  <si>
    <t>01  -07-180-700-000-51156 -</t>
  </si>
  <si>
    <t>UNUSED VACATION TIME PAYOU</t>
  </si>
  <si>
    <t>51310</t>
  </si>
  <si>
    <t>01  -07-180-700-000-51310 -</t>
  </si>
  <si>
    <t>PERM SHIFT 2 DIFF PAY</t>
  </si>
  <si>
    <t>51314</t>
  </si>
  <si>
    <t>01  -07-180-700-000-51314 -</t>
  </si>
  <si>
    <t>UNUSED VACATION PAY RETIREMENT</t>
  </si>
  <si>
    <t>51318</t>
  </si>
  <si>
    <t>01  -07-180-700-000-51318 -</t>
  </si>
  <si>
    <t>PERSONAL DAY PAYOUT RETIREMENT</t>
  </si>
  <si>
    <t>51324</t>
  </si>
  <si>
    <t>01  -07-180-700-000-51324 -</t>
  </si>
  <si>
    <t>LONGEVITY RETIREMENT</t>
  </si>
  <si>
    <t>STATE OF CT ANNUAL ASMT FEE</t>
  </si>
  <si>
    <t>CT 2ND INJURY FUND ASSESSM</t>
  </si>
  <si>
    <t>WORKERS' COMP ADM FEE</t>
  </si>
  <si>
    <t>52316</t>
  </si>
  <si>
    <t>01  -07-180-700-000-52316 -</t>
  </si>
  <si>
    <t>WORKERS' COMP MED - LIBRARY</t>
  </si>
  <si>
    <t>52318</t>
  </si>
  <si>
    <t>01  -07-180-700-000-52318 -</t>
  </si>
  <si>
    <t>WORKERS' COMP INDM LIBRARY</t>
  </si>
  <si>
    <t>52360</t>
  </si>
  <si>
    <t>01  -07-180-700-000-52360 -</t>
  </si>
  <si>
    <t>MEDICARE</t>
  </si>
  <si>
    <t>52385</t>
  </si>
  <si>
    <t>01  -07-180-700-000-52385 -</t>
  </si>
  <si>
    <t>SOCIAL SECURITY</t>
  </si>
  <si>
    <t>52399</t>
  </si>
  <si>
    <t>01  -07-180-700-000-52399 -</t>
  </si>
  <si>
    <t>UNIFORM ALLOWANCE</t>
  </si>
  <si>
    <t>RX CLAIMS - CITY RET &amp; COBRA</t>
  </si>
  <si>
    <t>52504</t>
  </si>
  <si>
    <t>01  -07-180-700-000-52504 -</t>
  </si>
  <si>
    <t>MERF PENSION EMPLOYER CONT</t>
  </si>
  <si>
    <t>CLAIMS DR/HSPTLS-CITY RETIREES</t>
  </si>
  <si>
    <t>52917</t>
  </si>
  <si>
    <t>01  -07-180-700-000-52917 -</t>
  </si>
  <si>
    <t>HEALTH INSURANCE CITY SHARE</t>
  </si>
  <si>
    <t>53050</t>
  </si>
  <si>
    <t>01  -07-180-700-000-53050 -</t>
  </si>
  <si>
    <t>PROPERTY RENTAL/LEASE</t>
  </si>
  <si>
    <t>53110</t>
  </si>
  <si>
    <t>01  -07-180-700-000-53110 -</t>
  </si>
  <si>
    <t>WATER UTILITY</t>
  </si>
  <si>
    <t>53120</t>
  </si>
  <si>
    <t>01  -07-180-700-000-53120 -</t>
  </si>
  <si>
    <t>SEWER USER FEES</t>
  </si>
  <si>
    <t>53130</t>
  </si>
  <si>
    <t>01  -07-180-700-000-53130 -</t>
  </si>
  <si>
    <t>ELECTRIC UTILITY SERVICES</t>
  </si>
  <si>
    <t>53140</t>
  </si>
  <si>
    <t>01  -07-180-700-000-53140 -</t>
  </si>
  <si>
    <t>GAS UTILITY SERVICES</t>
  </si>
  <si>
    <t>53200</t>
  </si>
  <si>
    <t>01  -07-180-700-000-53200 -</t>
  </si>
  <si>
    <t>PRINCIPAL &amp; INTEREST DEBT SERV</t>
  </si>
  <si>
    <t>ADMINISTRATIVE FEES</t>
  </si>
  <si>
    <t>53605</t>
  </si>
  <si>
    <t>01  -07-180-700-000-53605 -</t>
  </si>
  <si>
    <t>MEMBERSHIP/REGISTRATION FEES</t>
  </si>
  <si>
    <t>53705</t>
  </si>
  <si>
    <t>01  -07-180-700-000-53705 -</t>
  </si>
  <si>
    <t>ADVERTISING SERVICES</t>
  </si>
  <si>
    <t>53710</t>
  </si>
  <si>
    <t>01  -07-180-700-000-53710 -</t>
  </si>
  <si>
    <t>OTHER COMMUNICATION SERVICES</t>
  </si>
  <si>
    <t>53720</t>
  </si>
  <si>
    <t>01  -07-180-700-000-53720 -</t>
  </si>
  <si>
    <t>TELEPHONE SERVICES</t>
  </si>
  <si>
    <t>53725</t>
  </si>
  <si>
    <t>01  -07-180-700-000-53725 -</t>
  </si>
  <si>
    <t>TELEVISION SERVICES</t>
  </si>
  <si>
    <t>54020</t>
  </si>
  <si>
    <t>01  -07-180-700-000-54020 -</t>
  </si>
  <si>
    <t>COMPUTER PARTS</t>
  </si>
  <si>
    <t>54545</t>
  </si>
  <si>
    <t>01  -07-180-700-000-54545 -</t>
  </si>
  <si>
    <t>CLEANING SUPPLIES</t>
  </si>
  <si>
    <t>54550</t>
  </si>
  <si>
    <t>01  -07-180-700-000-54550 -</t>
  </si>
  <si>
    <t>COMPUTER SOFTWARE</t>
  </si>
  <si>
    <t>54555</t>
  </si>
  <si>
    <t>01  -07-180-700-000-54555 -</t>
  </si>
  <si>
    <t>COMPUTER SUPPLIES</t>
  </si>
  <si>
    <t>54560</t>
  </si>
  <si>
    <t>01  -07-180-700-000-54560 -</t>
  </si>
  <si>
    <t>COMMUNICATION SUPPLIES</t>
  </si>
  <si>
    <t>54615</t>
  </si>
  <si>
    <t>01  -07-180-700-000-54615 -</t>
  </si>
  <si>
    <t>GASOLINE</t>
  </si>
  <si>
    <t>54660</t>
  </si>
  <si>
    <t>01  -07-180-700-000-54660 -</t>
  </si>
  <si>
    <t>LIBRARY SUPPLIES</t>
  </si>
  <si>
    <t>54675</t>
  </si>
  <si>
    <t>01  -07-180-700-000-54675 -</t>
  </si>
  <si>
    <t>OFFICE SUPPLIES</t>
  </si>
  <si>
    <t>54700</t>
  </si>
  <si>
    <t>01  -07-180-700-000-54700 -</t>
  </si>
  <si>
    <t>PUBLICATIONS</t>
  </si>
  <si>
    <t>54705</t>
  </si>
  <si>
    <t>01  -07-180-700-000-54705 -</t>
  </si>
  <si>
    <t>SUBSCRIPTIONS</t>
  </si>
  <si>
    <t>54725</t>
  </si>
  <si>
    <t>01  -07-180-700-000-54725 -</t>
  </si>
  <si>
    <t>POSTAGE</t>
  </si>
  <si>
    <t>54755</t>
  </si>
  <si>
    <t>01  -07-180-700-000-54755 -</t>
  </si>
  <si>
    <t>TRAFFIC CONTROL PRODUCTS</t>
  </si>
  <si>
    <t>55055</t>
  </si>
  <si>
    <t>01  -07-180-700-000-55055 -</t>
  </si>
  <si>
    <t>COMPUTER EQUIPMENT</t>
  </si>
  <si>
    <t>55145</t>
  </si>
  <si>
    <t>01  -07-180-700-000-55145 -</t>
  </si>
  <si>
    <t>EQUIPMENT RENTAL/LEASE</t>
  </si>
  <si>
    <t>55525</t>
  </si>
  <si>
    <t>01  -07-180-700-000-55525 -</t>
  </si>
  <si>
    <t>LIBRARY FURNITURE</t>
  </si>
  <si>
    <t>56040</t>
  </si>
  <si>
    <t>01  -07-180-700-000-56040 -</t>
  </si>
  <si>
    <t>BOOKBINDING SERVICES</t>
  </si>
  <si>
    <t>56045</t>
  </si>
  <si>
    <t>01  -07-180-700-000-56045 -</t>
  </si>
  <si>
    <t>BUILDING MAINTENANCE SERVICE</t>
  </si>
  <si>
    <t>56055</t>
  </si>
  <si>
    <t>01  -07-180-700-000-56055 -</t>
  </si>
  <si>
    <t>COMPUTER SERVICES</t>
  </si>
  <si>
    <t>56160</t>
  </si>
  <si>
    <t>01  -07-180-700-000-56160 -</t>
  </si>
  <si>
    <t>MARKETING SERVICES</t>
  </si>
  <si>
    <t>56170</t>
  </si>
  <si>
    <t>01  -07-180-700-000-56170 -</t>
  </si>
  <si>
    <t>OTHER MAINTENANCE &amp; REPAIR S</t>
  </si>
  <si>
    <t>56175</t>
  </si>
  <si>
    <t>01  -07-180-700-000-56175 -</t>
  </si>
  <si>
    <t>OFFICE EQUIPMENT MAINT SRVCS</t>
  </si>
  <si>
    <t>56180</t>
  </si>
  <si>
    <t>01  -07-180-700-000-56180 -</t>
  </si>
  <si>
    <t>OTHER SERVICES</t>
  </si>
  <si>
    <t>56265</t>
  </si>
  <si>
    <t>01  -07-180-700-000-56265 -</t>
  </si>
  <si>
    <t>OUTSIDE PROGRAMMING</t>
  </si>
  <si>
    <t>56270</t>
  </si>
  <si>
    <t>01  -07-180-700-000-56270 -</t>
  </si>
  <si>
    <t>LITERACY</t>
  </si>
  <si>
    <t>56998</t>
  </si>
  <si>
    <t>01  -07-180-700-000-56998 -</t>
  </si>
  <si>
    <t>59005</t>
  </si>
  <si>
    <t>01  -07-180-700-000-59005 -</t>
  </si>
  <si>
    <t>VEHICLE MAINTENANCE SERVICES</t>
  </si>
  <si>
    <t>59015</t>
  </si>
  <si>
    <t>01  -07-180-700-000-59015 -</t>
  </si>
  <si>
    <t>PRINTING SERVICES</t>
  </si>
  <si>
    <t>18-19 LIBRARY BUDGET PER CITY</t>
  </si>
  <si>
    <t>CERTIFIED GRAND LIST PER TOWN CLERK</t>
  </si>
  <si>
    <t xml:space="preserve">BRIDGEPORT PUBLIC LIBRARY </t>
  </si>
  <si>
    <t xml:space="preserve">NET IMPACT TO LIBRARY AND CITY BUDGET of the .3 MILL INCREASE </t>
  </si>
  <si>
    <t>FY 2016 ACTUAL BUDGET</t>
  </si>
  <si>
    <t>REDUCTION ATRRIBUTED TO REVALUATION</t>
  </si>
  <si>
    <t>FY 2018 BUDGET</t>
  </si>
  <si>
    <t>INCREASE FROM REFERENDUM</t>
  </si>
  <si>
    <t>FY 2019 BUDGET BEFORE NEW CHARGES</t>
  </si>
  <si>
    <t>INCREASED CITY CHARGES TO LIBRARY ELSEWHERE IN PRIOR YEAR BUDGETS</t>
  </si>
  <si>
    <t>TOTAL INCREASED CITY CHARGES NOT CHARGED PREVIOUSLY</t>
  </si>
  <si>
    <t>NET GAIN FROM REFERENDUM</t>
  </si>
  <si>
    <t>FY 2019 BUDGET ADJUSTED FOR NEW CHARGES</t>
  </si>
  <si>
    <t>NET INCREASE (DECREASE) FROM FY 16 BUDGET</t>
  </si>
  <si>
    <t>EFFECTIVE IMPACT OF LIBRARY REFERENDUM</t>
  </si>
  <si>
    <t>NEW CITY CHARGES</t>
  </si>
  <si>
    <t>Shortfall to Expected Full Funding @ 1.3 mills</t>
  </si>
  <si>
    <t>Payroll and Fringes as % of Budget</t>
  </si>
  <si>
    <t>LIBRARY BUDGET 2021-22</t>
  </si>
  <si>
    <t>LIBRARY</t>
  </si>
  <si>
    <t>20-21 ADJUSTED</t>
  </si>
  <si>
    <t>21-22 RECOMMENDED</t>
  </si>
  <si>
    <t xml:space="preserve">UNALLOCATED SURPLUS (DEFICIENCY) </t>
  </si>
  <si>
    <t>22-23 RECOMMENDED</t>
  </si>
  <si>
    <t>from prior</t>
  </si>
  <si>
    <t>year</t>
  </si>
  <si>
    <t>Increase</t>
  </si>
  <si>
    <t>(Decrease)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</si>
</sst>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164" fontId="2" fillId="0" borderId="0" xfId="1" applyNumberFormat="1" applyFont="1" applyAlignment="1"/>
    <xf numFmtId="164" fontId="0" fillId="0" borderId="0" xfId="1" applyNumberFormat="1" applyFont="1"/>
    <xf numFmtId="164" fontId="3" fillId="0" borderId="0" xfId="1" applyNumberFormat="1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2" borderId="0" xfId="0" applyFont="1" applyFill="1" applyBorder="1"/>
    <xf numFmtId="0" fontId="4" fillId="0" borderId="1" xfId="0" applyFont="1" applyFill="1" applyBorder="1"/>
    <xf numFmtId="164" fontId="3" fillId="3" borderId="1" xfId="1" applyNumberFormat="1" applyFont="1" applyFill="1" applyBorder="1" applyAlignment="1"/>
    <xf numFmtId="165" fontId="0" fillId="0" borderId="0" xfId="0" applyNumberFormat="1"/>
    <xf numFmtId="164" fontId="2" fillId="0" borderId="1" xfId="1" applyNumberFormat="1" applyFont="1" applyBorder="1" applyAlignment="1"/>
    <xf numFmtId="164" fontId="6" fillId="3" borderId="1" xfId="1" applyNumberFormat="1" applyFont="1" applyFill="1" applyBorder="1" applyAlignment="1"/>
    <xf numFmtId="0" fontId="4" fillId="3" borderId="0" xfId="0" applyFont="1" applyFill="1" applyBorder="1"/>
    <xf numFmtId="164" fontId="6" fillId="0" borderId="0" xfId="1" applyNumberFormat="1" applyFont="1"/>
    <xf numFmtId="164" fontId="2" fillId="0" borderId="1" xfId="1" applyNumberFormat="1" applyFont="1" applyFill="1" applyBorder="1" applyAlignment="1"/>
    <xf numFmtId="0" fontId="4" fillId="4" borderId="0" xfId="0" applyFont="1" applyFill="1" applyBorder="1"/>
    <xf numFmtId="0" fontId="4" fillId="5" borderId="0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4" fillId="6" borderId="0" xfId="0" applyFont="1" applyFill="1" applyBorder="1"/>
    <xf numFmtId="164" fontId="6" fillId="0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164" fontId="0" fillId="0" borderId="0" xfId="1" applyNumberFormat="1" applyFont="1" applyFill="1"/>
    <xf numFmtId="164" fontId="6" fillId="0" borderId="0" xfId="1" applyNumberFormat="1" applyFont="1" applyFill="1"/>
    <xf numFmtId="165" fontId="0" fillId="0" borderId="0" xfId="0" applyNumberFormat="1" applyFill="1"/>
    <xf numFmtId="0" fontId="0" fillId="0" borderId="0" xfId="0" applyFill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/>
    <xf numFmtId="164" fontId="3" fillId="0" borderId="1" xfId="1" applyNumberFormat="1" applyFont="1" applyBorder="1" applyAlignment="1"/>
    <xf numFmtId="0" fontId="4" fillId="3" borderId="1" xfId="0" applyFont="1" applyFill="1" applyBorder="1"/>
    <xf numFmtId="41" fontId="3" fillId="0" borderId="0" xfId="0" applyNumberFormat="1" applyFont="1" applyBorder="1"/>
    <xf numFmtId="0" fontId="4" fillId="0" borderId="0" xfId="0" applyFont="1" applyBorder="1"/>
    <xf numFmtId="164" fontId="8" fillId="0" borderId="0" xfId="1" applyNumberFormat="1" applyFont="1" applyAlignment="1"/>
    <xf numFmtId="0" fontId="4" fillId="0" borderId="0" xfId="3" applyFont="1" applyAlignment="1">
      <alignment horizontal="left" vertical="center" wrapText="1"/>
    </xf>
    <xf numFmtId="164" fontId="8" fillId="0" borderId="0" xfId="1" applyNumberFormat="1" applyFont="1" applyAlignment="1">
      <alignment vertical="center" wrapText="1"/>
    </xf>
    <xf numFmtId="0" fontId="9" fillId="0" borderId="0" xfId="0" applyFont="1"/>
    <xf numFmtId="0" fontId="4" fillId="6" borderId="0" xfId="0" applyFont="1" applyFill="1"/>
    <xf numFmtId="0" fontId="4" fillId="0" borderId="0" xfId="0" applyFont="1" applyFill="1"/>
    <xf numFmtId="164" fontId="2" fillId="0" borderId="4" xfId="1" applyNumberFormat="1" applyFont="1" applyBorder="1" applyAlignment="1"/>
    <xf numFmtId="164" fontId="2" fillId="0" borderId="0" xfId="1" applyNumberFormat="1" applyFont="1" applyBorder="1" applyAlignment="1"/>
    <xf numFmtId="10" fontId="2" fillId="0" borderId="4" xfId="2" applyNumberFormat="1" applyFont="1" applyBorder="1" applyAlignment="1"/>
    <xf numFmtId="164" fontId="0" fillId="0" borderId="0" xfId="0" applyNumberFormat="1"/>
  </cellXfs>
  <cellStyles count="4">
    <cellStyle name="Comma" xfId="1" builtinId="3"/>
    <cellStyle name="Normal" xfId="0" builtinId="0"/>
    <cellStyle name="Normal 2_18-19 LIBRARY BUDGE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topLeftCell="C1" zoomScale="60" workbookViewId="0">
      <selection activeCell="P59" sqref="P59"/>
    </sheetView>
  </sheetViews>
  <sheetFormatPr defaultRowHeight="15"/>
  <cols>
    <col min="1" max="1" width="8.42578125" hidden="1" customWidth="1"/>
    <col min="2" max="2" width="0.140625" hidden="1" customWidth="1"/>
    <col min="3" max="3" width="42.28515625" customWidth="1"/>
    <col min="4" max="4" width="14.7109375" style="1" hidden="1" customWidth="1"/>
    <col min="5" max="5" width="14.7109375" style="2" hidden="1" customWidth="1"/>
    <col min="6" max="6" width="12.28515625" style="2" hidden="1" customWidth="1"/>
    <col min="7" max="7" width="21.7109375" style="2" hidden="1" customWidth="1"/>
    <col min="8" max="8" width="22" style="2" customWidth="1"/>
    <col min="9" max="9" width="3.7109375" customWidth="1"/>
    <col min="10" max="10" width="22" style="2" customWidth="1"/>
    <col min="11" max="11" width="4" customWidth="1"/>
    <col min="12" max="12" width="15.140625" bestFit="1" customWidth="1"/>
    <col min="247" max="248" width="0" hidden="1" customWidth="1"/>
    <col min="249" max="249" width="42.28515625" customWidth="1"/>
    <col min="250" max="250" width="14.7109375" customWidth="1"/>
    <col min="251" max="251" width="10.85546875" customWidth="1"/>
    <col min="252" max="252" width="12.28515625" customWidth="1"/>
    <col min="253" max="255" width="10.85546875" customWidth="1"/>
    <col min="256" max="256" width="11.28515625" customWidth="1"/>
    <col min="257" max="258" width="8.42578125" customWidth="1"/>
    <col min="259" max="259" width="12" customWidth="1"/>
    <col min="260" max="260" width="14.42578125" customWidth="1"/>
    <col min="261" max="261" width="15.5703125" customWidth="1"/>
    <col min="262" max="262" width="18" customWidth="1"/>
    <col min="263" max="263" width="10.85546875" customWidth="1"/>
    <col min="264" max="264" width="14.42578125" customWidth="1"/>
    <col min="265" max="265" width="13.140625" customWidth="1"/>
    <col min="503" max="504" width="0" hidden="1" customWidth="1"/>
    <col min="505" max="505" width="42.28515625" customWidth="1"/>
    <col min="506" max="506" width="14.7109375" customWidth="1"/>
    <col min="507" max="507" width="10.85546875" customWidth="1"/>
    <col min="508" max="508" width="12.28515625" customWidth="1"/>
    <col min="509" max="511" width="10.85546875" customWidth="1"/>
    <col min="512" max="512" width="11.28515625" customWidth="1"/>
    <col min="513" max="514" width="8.42578125" customWidth="1"/>
    <col min="515" max="515" width="12" customWidth="1"/>
    <col min="516" max="516" width="14.42578125" customWidth="1"/>
    <col min="517" max="517" width="15.5703125" customWidth="1"/>
    <col min="518" max="518" width="18" customWidth="1"/>
    <col min="519" max="519" width="10.85546875" customWidth="1"/>
    <col min="520" max="520" width="14.42578125" customWidth="1"/>
    <col min="521" max="521" width="13.140625" customWidth="1"/>
    <col min="759" max="760" width="0" hidden="1" customWidth="1"/>
    <col min="761" max="761" width="42.28515625" customWidth="1"/>
    <col min="762" max="762" width="14.7109375" customWidth="1"/>
    <col min="763" max="763" width="10.85546875" customWidth="1"/>
    <col min="764" max="764" width="12.28515625" customWidth="1"/>
    <col min="765" max="767" width="10.85546875" customWidth="1"/>
    <col min="768" max="768" width="11.28515625" customWidth="1"/>
    <col min="769" max="770" width="8.42578125" customWidth="1"/>
    <col min="771" max="771" width="12" customWidth="1"/>
    <col min="772" max="772" width="14.42578125" customWidth="1"/>
    <col min="773" max="773" width="15.5703125" customWidth="1"/>
    <col min="774" max="774" width="18" customWidth="1"/>
    <col min="775" max="775" width="10.85546875" customWidth="1"/>
    <col min="776" max="776" width="14.42578125" customWidth="1"/>
    <col min="777" max="777" width="13.140625" customWidth="1"/>
    <col min="1015" max="1016" width="0" hidden="1" customWidth="1"/>
    <col min="1017" max="1017" width="42.28515625" customWidth="1"/>
    <col min="1018" max="1018" width="14.7109375" customWidth="1"/>
    <col min="1019" max="1019" width="10.85546875" customWidth="1"/>
    <col min="1020" max="1020" width="12.28515625" customWidth="1"/>
    <col min="1021" max="1023" width="10.85546875" customWidth="1"/>
    <col min="1024" max="1024" width="11.28515625" customWidth="1"/>
    <col min="1025" max="1026" width="8.42578125" customWidth="1"/>
    <col min="1027" max="1027" width="12" customWidth="1"/>
    <col min="1028" max="1028" width="14.42578125" customWidth="1"/>
    <col min="1029" max="1029" width="15.5703125" customWidth="1"/>
    <col min="1030" max="1030" width="18" customWidth="1"/>
    <col min="1031" max="1031" width="10.85546875" customWidth="1"/>
    <col min="1032" max="1032" width="14.42578125" customWidth="1"/>
    <col min="1033" max="1033" width="13.140625" customWidth="1"/>
    <col min="1271" max="1272" width="0" hidden="1" customWidth="1"/>
    <col min="1273" max="1273" width="42.28515625" customWidth="1"/>
    <col min="1274" max="1274" width="14.7109375" customWidth="1"/>
    <col min="1275" max="1275" width="10.85546875" customWidth="1"/>
    <col min="1276" max="1276" width="12.28515625" customWidth="1"/>
    <col min="1277" max="1279" width="10.85546875" customWidth="1"/>
    <col min="1280" max="1280" width="11.28515625" customWidth="1"/>
    <col min="1281" max="1282" width="8.42578125" customWidth="1"/>
    <col min="1283" max="1283" width="12" customWidth="1"/>
    <col min="1284" max="1284" width="14.42578125" customWidth="1"/>
    <col min="1285" max="1285" width="15.5703125" customWidth="1"/>
    <col min="1286" max="1286" width="18" customWidth="1"/>
    <col min="1287" max="1287" width="10.85546875" customWidth="1"/>
    <col min="1288" max="1288" width="14.42578125" customWidth="1"/>
    <col min="1289" max="1289" width="13.140625" customWidth="1"/>
    <col min="1527" max="1528" width="0" hidden="1" customWidth="1"/>
    <col min="1529" max="1529" width="42.28515625" customWidth="1"/>
    <col min="1530" max="1530" width="14.7109375" customWidth="1"/>
    <col min="1531" max="1531" width="10.85546875" customWidth="1"/>
    <col min="1532" max="1532" width="12.28515625" customWidth="1"/>
    <col min="1533" max="1535" width="10.85546875" customWidth="1"/>
    <col min="1536" max="1536" width="11.28515625" customWidth="1"/>
    <col min="1537" max="1538" width="8.42578125" customWidth="1"/>
    <col min="1539" max="1539" width="12" customWidth="1"/>
    <col min="1540" max="1540" width="14.42578125" customWidth="1"/>
    <col min="1541" max="1541" width="15.5703125" customWidth="1"/>
    <col min="1542" max="1542" width="18" customWidth="1"/>
    <col min="1543" max="1543" width="10.85546875" customWidth="1"/>
    <col min="1544" max="1544" width="14.42578125" customWidth="1"/>
    <col min="1545" max="1545" width="13.140625" customWidth="1"/>
    <col min="1783" max="1784" width="0" hidden="1" customWidth="1"/>
    <col min="1785" max="1785" width="42.28515625" customWidth="1"/>
    <col min="1786" max="1786" width="14.7109375" customWidth="1"/>
    <col min="1787" max="1787" width="10.85546875" customWidth="1"/>
    <col min="1788" max="1788" width="12.28515625" customWidth="1"/>
    <col min="1789" max="1791" width="10.85546875" customWidth="1"/>
    <col min="1792" max="1792" width="11.28515625" customWidth="1"/>
    <col min="1793" max="1794" width="8.42578125" customWidth="1"/>
    <col min="1795" max="1795" width="12" customWidth="1"/>
    <col min="1796" max="1796" width="14.42578125" customWidth="1"/>
    <col min="1797" max="1797" width="15.5703125" customWidth="1"/>
    <col min="1798" max="1798" width="18" customWidth="1"/>
    <col min="1799" max="1799" width="10.85546875" customWidth="1"/>
    <col min="1800" max="1800" width="14.42578125" customWidth="1"/>
    <col min="1801" max="1801" width="13.140625" customWidth="1"/>
    <col min="2039" max="2040" width="0" hidden="1" customWidth="1"/>
    <col min="2041" max="2041" width="42.28515625" customWidth="1"/>
    <col min="2042" max="2042" width="14.7109375" customWidth="1"/>
    <col min="2043" max="2043" width="10.85546875" customWidth="1"/>
    <col min="2044" max="2044" width="12.28515625" customWidth="1"/>
    <col min="2045" max="2047" width="10.85546875" customWidth="1"/>
    <col min="2048" max="2048" width="11.28515625" customWidth="1"/>
    <col min="2049" max="2050" width="8.42578125" customWidth="1"/>
    <col min="2051" max="2051" width="12" customWidth="1"/>
    <col min="2052" max="2052" width="14.42578125" customWidth="1"/>
    <col min="2053" max="2053" width="15.5703125" customWidth="1"/>
    <col min="2054" max="2054" width="18" customWidth="1"/>
    <col min="2055" max="2055" width="10.85546875" customWidth="1"/>
    <col min="2056" max="2056" width="14.42578125" customWidth="1"/>
    <col min="2057" max="2057" width="13.140625" customWidth="1"/>
    <col min="2295" max="2296" width="0" hidden="1" customWidth="1"/>
    <col min="2297" max="2297" width="42.28515625" customWidth="1"/>
    <col min="2298" max="2298" width="14.7109375" customWidth="1"/>
    <col min="2299" max="2299" width="10.85546875" customWidth="1"/>
    <col min="2300" max="2300" width="12.28515625" customWidth="1"/>
    <col min="2301" max="2303" width="10.85546875" customWidth="1"/>
    <col min="2304" max="2304" width="11.28515625" customWidth="1"/>
    <col min="2305" max="2306" width="8.42578125" customWidth="1"/>
    <col min="2307" max="2307" width="12" customWidth="1"/>
    <col min="2308" max="2308" width="14.42578125" customWidth="1"/>
    <col min="2309" max="2309" width="15.5703125" customWidth="1"/>
    <col min="2310" max="2310" width="18" customWidth="1"/>
    <col min="2311" max="2311" width="10.85546875" customWidth="1"/>
    <col min="2312" max="2312" width="14.42578125" customWidth="1"/>
    <col min="2313" max="2313" width="13.140625" customWidth="1"/>
    <col min="2551" max="2552" width="0" hidden="1" customWidth="1"/>
    <col min="2553" max="2553" width="42.28515625" customWidth="1"/>
    <col min="2554" max="2554" width="14.7109375" customWidth="1"/>
    <col min="2555" max="2555" width="10.85546875" customWidth="1"/>
    <col min="2556" max="2556" width="12.28515625" customWidth="1"/>
    <col min="2557" max="2559" width="10.85546875" customWidth="1"/>
    <col min="2560" max="2560" width="11.28515625" customWidth="1"/>
    <col min="2561" max="2562" width="8.42578125" customWidth="1"/>
    <col min="2563" max="2563" width="12" customWidth="1"/>
    <col min="2564" max="2564" width="14.42578125" customWidth="1"/>
    <col min="2565" max="2565" width="15.5703125" customWidth="1"/>
    <col min="2566" max="2566" width="18" customWidth="1"/>
    <col min="2567" max="2567" width="10.85546875" customWidth="1"/>
    <col min="2568" max="2568" width="14.42578125" customWidth="1"/>
    <col min="2569" max="2569" width="13.140625" customWidth="1"/>
    <col min="2807" max="2808" width="0" hidden="1" customWidth="1"/>
    <col min="2809" max="2809" width="42.28515625" customWidth="1"/>
    <col min="2810" max="2810" width="14.7109375" customWidth="1"/>
    <col min="2811" max="2811" width="10.85546875" customWidth="1"/>
    <col min="2812" max="2812" width="12.28515625" customWidth="1"/>
    <col min="2813" max="2815" width="10.85546875" customWidth="1"/>
    <col min="2816" max="2816" width="11.28515625" customWidth="1"/>
    <col min="2817" max="2818" width="8.42578125" customWidth="1"/>
    <col min="2819" max="2819" width="12" customWidth="1"/>
    <col min="2820" max="2820" width="14.42578125" customWidth="1"/>
    <col min="2821" max="2821" width="15.5703125" customWidth="1"/>
    <col min="2822" max="2822" width="18" customWidth="1"/>
    <col min="2823" max="2823" width="10.85546875" customWidth="1"/>
    <col min="2824" max="2824" width="14.42578125" customWidth="1"/>
    <col min="2825" max="2825" width="13.140625" customWidth="1"/>
    <col min="3063" max="3064" width="0" hidden="1" customWidth="1"/>
    <col min="3065" max="3065" width="42.28515625" customWidth="1"/>
    <col min="3066" max="3066" width="14.7109375" customWidth="1"/>
    <col min="3067" max="3067" width="10.85546875" customWidth="1"/>
    <col min="3068" max="3068" width="12.28515625" customWidth="1"/>
    <col min="3069" max="3071" width="10.85546875" customWidth="1"/>
    <col min="3072" max="3072" width="11.28515625" customWidth="1"/>
    <col min="3073" max="3074" width="8.42578125" customWidth="1"/>
    <col min="3075" max="3075" width="12" customWidth="1"/>
    <col min="3076" max="3076" width="14.42578125" customWidth="1"/>
    <col min="3077" max="3077" width="15.5703125" customWidth="1"/>
    <col min="3078" max="3078" width="18" customWidth="1"/>
    <col min="3079" max="3079" width="10.85546875" customWidth="1"/>
    <col min="3080" max="3080" width="14.42578125" customWidth="1"/>
    <col min="3081" max="3081" width="13.140625" customWidth="1"/>
    <col min="3319" max="3320" width="0" hidden="1" customWidth="1"/>
    <col min="3321" max="3321" width="42.28515625" customWidth="1"/>
    <col min="3322" max="3322" width="14.7109375" customWidth="1"/>
    <col min="3323" max="3323" width="10.85546875" customWidth="1"/>
    <col min="3324" max="3324" width="12.28515625" customWidth="1"/>
    <col min="3325" max="3327" width="10.85546875" customWidth="1"/>
    <col min="3328" max="3328" width="11.28515625" customWidth="1"/>
    <col min="3329" max="3330" width="8.42578125" customWidth="1"/>
    <col min="3331" max="3331" width="12" customWidth="1"/>
    <col min="3332" max="3332" width="14.42578125" customWidth="1"/>
    <col min="3333" max="3333" width="15.5703125" customWidth="1"/>
    <col min="3334" max="3334" width="18" customWidth="1"/>
    <col min="3335" max="3335" width="10.85546875" customWidth="1"/>
    <col min="3336" max="3336" width="14.42578125" customWidth="1"/>
    <col min="3337" max="3337" width="13.140625" customWidth="1"/>
    <col min="3575" max="3576" width="0" hidden="1" customWidth="1"/>
    <col min="3577" max="3577" width="42.28515625" customWidth="1"/>
    <col min="3578" max="3578" width="14.7109375" customWidth="1"/>
    <col min="3579" max="3579" width="10.85546875" customWidth="1"/>
    <col min="3580" max="3580" width="12.28515625" customWidth="1"/>
    <col min="3581" max="3583" width="10.85546875" customWidth="1"/>
    <col min="3584" max="3584" width="11.28515625" customWidth="1"/>
    <col min="3585" max="3586" width="8.42578125" customWidth="1"/>
    <col min="3587" max="3587" width="12" customWidth="1"/>
    <col min="3588" max="3588" width="14.42578125" customWidth="1"/>
    <col min="3589" max="3589" width="15.5703125" customWidth="1"/>
    <col min="3590" max="3590" width="18" customWidth="1"/>
    <col min="3591" max="3591" width="10.85546875" customWidth="1"/>
    <col min="3592" max="3592" width="14.42578125" customWidth="1"/>
    <col min="3593" max="3593" width="13.140625" customWidth="1"/>
    <col min="3831" max="3832" width="0" hidden="1" customWidth="1"/>
    <col min="3833" max="3833" width="42.28515625" customWidth="1"/>
    <col min="3834" max="3834" width="14.7109375" customWidth="1"/>
    <col min="3835" max="3835" width="10.85546875" customWidth="1"/>
    <col min="3836" max="3836" width="12.28515625" customWidth="1"/>
    <col min="3837" max="3839" width="10.85546875" customWidth="1"/>
    <col min="3840" max="3840" width="11.28515625" customWidth="1"/>
    <col min="3841" max="3842" width="8.42578125" customWidth="1"/>
    <col min="3843" max="3843" width="12" customWidth="1"/>
    <col min="3844" max="3844" width="14.42578125" customWidth="1"/>
    <col min="3845" max="3845" width="15.5703125" customWidth="1"/>
    <col min="3846" max="3846" width="18" customWidth="1"/>
    <col min="3847" max="3847" width="10.85546875" customWidth="1"/>
    <col min="3848" max="3848" width="14.42578125" customWidth="1"/>
    <col min="3849" max="3849" width="13.140625" customWidth="1"/>
    <col min="4087" max="4088" width="0" hidden="1" customWidth="1"/>
    <col min="4089" max="4089" width="42.28515625" customWidth="1"/>
    <col min="4090" max="4090" width="14.7109375" customWidth="1"/>
    <col min="4091" max="4091" width="10.85546875" customWidth="1"/>
    <col min="4092" max="4092" width="12.28515625" customWidth="1"/>
    <col min="4093" max="4095" width="10.85546875" customWidth="1"/>
    <col min="4096" max="4096" width="11.28515625" customWidth="1"/>
    <col min="4097" max="4098" width="8.42578125" customWidth="1"/>
    <col min="4099" max="4099" width="12" customWidth="1"/>
    <col min="4100" max="4100" width="14.42578125" customWidth="1"/>
    <col min="4101" max="4101" width="15.5703125" customWidth="1"/>
    <col min="4102" max="4102" width="18" customWidth="1"/>
    <col min="4103" max="4103" width="10.85546875" customWidth="1"/>
    <col min="4104" max="4104" width="14.42578125" customWidth="1"/>
    <col min="4105" max="4105" width="13.140625" customWidth="1"/>
    <col min="4343" max="4344" width="0" hidden="1" customWidth="1"/>
    <col min="4345" max="4345" width="42.28515625" customWidth="1"/>
    <col min="4346" max="4346" width="14.7109375" customWidth="1"/>
    <col min="4347" max="4347" width="10.85546875" customWidth="1"/>
    <col min="4348" max="4348" width="12.28515625" customWidth="1"/>
    <col min="4349" max="4351" width="10.85546875" customWidth="1"/>
    <col min="4352" max="4352" width="11.28515625" customWidth="1"/>
    <col min="4353" max="4354" width="8.42578125" customWidth="1"/>
    <col min="4355" max="4355" width="12" customWidth="1"/>
    <col min="4356" max="4356" width="14.42578125" customWidth="1"/>
    <col min="4357" max="4357" width="15.5703125" customWidth="1"/>
    <col min="4358" max="4358" width="18" customWidth="1"/>
    <col min="4359" max="4359" width="10.85546875" customWidth="1"/>
    <col min="4360" max="4360" width="14.42578125" customWidth="1"/>
    <col min="4361" max="4361" width="13.140625" customWidth="1"/>
    <col min="4599" max="4600" width="0" hidden="1" customWidth="1"/>
    <col min="4601" max="4601" width="42.28515625" customWidth="1"/>
    <col min="4602" max="4602" width="14.7109375" customWidth="1"/>
    <col min="4603" max="4603" width="10.85546875" customWidth="1"/>
    <col min="4604" max="4604" width="12.28515625" customWidth="1"/>
    <col min="4605" max="4607" width="10.85546875" customWidth="1"/>
    <col min="4608" max="4608" width="11.28515625" customWidth="1"/>
    <col min="4609" max="4610" width="8.42578125" customWidth="1"/>
    <col min="4611" max="4611" width="12" customWidth="1"/>
    <col min="4612" max="4612" width="14.42578125" customWidth="1"/>
    <col min="4613" max="4613" width="15.5703125" customWidth="1"/>
    <col min="4614" max="4614" width="18" customWidth="1"/>
    <col min="4615" max="4615" width="10.85546875" customWidth="1"/>
    <col min="4616" max="4616" width="14.42578125" customWidth="1"/>
    <col min="4617" max="4617" width="13.140625" customWidth="1"/>
    <col min="4855" max="4856" width="0" hidden="1" customWidth="1"/>
    <col min="4857" max="4857" width="42.28515625" customWidth="1"/>
    <col min="4858" max="4858" width="14.7109375" customWidth="1"/>
    <col min="4859" max="4859" width="10.85546875" customWidth="1"/>
    <col min="4860" max="4860" width="12.28515625" customWidth="1"/>
    <col min="4861" max="4863" width="10.85546875" customWidth="1"/>
    <col min="4864" max="4864" width="11.28515625" customWidth="1"/>
    <col min="4865" max="4866" width="8.42578125" customWidth="1"/>
    <col min="4867" max="4867" width="12" customWidth="1"/>
    <col min="4868" max="4868" width="14.42578125" customWidth="1"/>
    <col min="4869" max="4869" width="15.5703125" customWidth="1"/>
    <col min="4870" max="4870" width="18" customWidth="1"/>
    <col min="4871" max="4871" width="10.85546875" customWidth="1"/>
    <col min="4872" max="4872" width="14.42578125" customWidth="1"/>
    <col min="4873" max="4873" width="13.140625" customWidth="1"/>
    <col min="5111" max="5112" width="0" hidden="1" customWidth="1"/>
    <col min="5113" max="5113" width="42.28515625" customWidth="1"/>
    <col min="5114" max="5114" width="14.7109375" customWidth="1"/>
    <col min="5115" max="5115" width="10.85546875" customWidth="1"/>
    <col min="5116" max="5116" width="12.28515625" customWidth="1"/>
    <col min="5117" max="5119" width="10.85546875" customWidth="1"/>
    <col min="5120" max="5120" width="11.28515625" customWidth="1"/>
    <col min="5121" max="5122" width="8.42578125" customWidth="1"/>
    <col min="5123" max="5123" width="12" customWidth="1"/>
    <col min="5124" max="5124" width="14.42578125" customWidth="1"/>
    <col min="5125" max="5125" width="15.5703125" customWidth="1"/>
    <col min="5126" max="5126" width="18" customWidth="1"/>
    <col min="5127" max="5127" width="10.85546875" customWidth="1"/>
    <col min="5128" max="5128" width="14.42578125" customWidth="1"/>
    <col min="5129" max="5129" width="13.140625" customWidth="1"/>
    <col min="5367" max="5368" width="0" hidden="1" customWidth="1"/>
    <col min="5369" max="5369" width="42.28515625" customWidth="1"/>
    <col min="5370" max="5370" width="14.7109375" customWidth="1"/>
    <col min="5371" max="5371" width="10.85546875" customWidth="1"/>
    <col min="5372" max="5372" width="12.28515625" customWidth="1"/>
    <col min="5373" max="5375" width="10.85546875" customWidth="1"/>
    <col min="5376" max="5376" width="11.28515625" customWidth="1"/>
    <col min="5377" max="5378" width="8.42578125" customWidth="1"/>
    <col min="5379" max="5379" width="12" customWidth="1"/>
    <col min="5380" max="5380" width="14.42578125" customWidth="1"/>
    <col min="5381" max="5381" width="15.5703125" customWidth="1"/>
    <col min="5382" max="5382" width="18" customWidth="1"/>
    <col min="5383" max="5383" width="10.85546875" customWidth="1"/>
    <col min="5384" max="5384" width="14.42578125" customWidth="1"/>
    <col min="5385" max="5385" width="13.140625" customWidth="1"/>
    <col min="5623" max="5624" width="0" hidden="1" customWidth="1"/>
    <col min="5625" max="5625" width="42.28515625" customWidth="1"/>
    <col min="5626" max="5626" width="14.7109375" customWidth="1"/>
    <col min="5627" max="5627" width="10.85546875" customWidth="1"/>
    <col min="5628" max="5628" width="12.28515625" customWidth="1"/>
    <col min="5629" max="5631" width="10.85546875" customWidth="1"/>
    <col min="5632" max="5632" width="11.28515625" customWidth="1"/>
    <col min="5633" max="5634" width="8.42578125" customWidth="1"/>
    <col min="5635" max="5635" width="12" customWidth="1"/>
    <col min="5636" max="5636" width="14.42578125" customWidth="1"/>
    <col min="5637" max="5637" width="15.5703125" customWidth="1"/>
    <col min="5638" max="5638" width="18" customWidth="1"/>
    <col min="5639" max="5639" width="10.85546875" customWidth="1"/>
    <col min="5640" max="5640" width="14.42578125" customWidth="1"/>
    <col min="5641" max="5641" width="13.140625" customWidth="1"/>
    <col min="5879" max="5880" width="0" hidden="1" customWidth="1"/>
    <col min="5881" max="5881" width="42.28515625" customWidth="1"/>
    <col min="5882" max="5882" width="14.7109375" customWidth="1"/>
    <col min="5883" max="5883" width="10.85546875" customWidth="1"/>
    <col min="5884" max="5884" width="12.28515625" customWidth="1"/>
    <col min="5885" max="5887" width="10.85546875" customWidth="1"/>
    <col min="5888" max="5888" width="11.28515625" customWidth="1"/>
    <col min="5889" max="5890" width="8.42578125" customWidth="1"/>
    <col min="5891" max="5891" width="12" customWidth="1"/>
    <col min="5892" max="5892" width="14.42578125" customWidth="1"/>
    <col min="5893" max="5893" width="15.5703125" customWidth="1"/>
    <col min="5894" max="5894" width="18" customWidth="1"/>
    <col min="5895" max="5895" width="10.85546875" customWidth="1"/>
    <col min="5896" max="5896" width="14.42578125" customWidth="1"/>
    <col min="5897" max="5897" width="13.140625" customWidth="1"/>
    <col min="6135" max="6136" width="0" hidden="1" customWidth="1"/>
    <col min="6137" max="6137" width="42.28515625" customWidth="1"/>
    <col min="6138" max="6138" width="14.7109375" customWidth="1"/>
    <col min="6139" max="6139" width="10.85546875" customWidth="1"/>
    <col min="6140" max="6140" width="12.28515625" customWidth="1"/>
    <col min="6141" max="6143" width="10.85546875" customWidth="1"/>
    <col min="6144" max="6144" width="11.28515625" customWidth="1"/>
    <col min="6145" max="6146" width="8.42578125" customWidth="1"/>
    <col min="6147" max="6147" width="12" customWidth="1"/>
    <col min="6148" max="6148" width="14.42578125" customWidth="1"/>
    <col min="6149" max="6149" width="15.5703125" customWidth="1"/>
    <col min="6150" max="6150" width="18" customWidth="1"/>
    <col min="6151" max="6151" width="10.85546875" customWidth="1"/>
    <col min="6152" max="6152" width="14.42578125" customWidth="1"/>
    <col min="6153" max="6153" width="13.140625" customWidth="1"/>
    <col min="6391" max="6392" width="0" hidden="1" customWidth="1"/>
    <col min="6393" max="6393" width="42.28515625" customWidth="1"/>
    <col min="6394" max="6394" width="14.7109375" customWidth="1"/>
    <col min="6395" max="6395" width="10.85546875" customWidth="1"/>
    <col min="6396" max="6396" width="12.28515625" customWidth="1"/>
    <col min="6397" max="6399" width="10.85546875" customWidth="1"/>
    <col min="6400" max="6400" width="11.28515625" customWidth="1"/>
    <col min="6401" max="6402" width="8.42578125" customWidth="1"/>
    <col min="6403" max="6403" width="12" customWidth="1"/>
    <col min="6404" max="6404" width="14.42578125" customWidth="1"/>
    <col min="6405" max="6405" width="15.5703125" customWidth="1"/>
    <col min="6406" max="6406" width="18" customWidth="1"/>
    <col min="6407" max="6407" width="10.85546875" customWidth="1"/>
    <col min="6408" max="6408" width="14.42578125" customWidth="1"/>
    <col min="6409" max="6409" width="13.140625" customWidth="1"/>
    <col min="6647" max="6648" width="0" hidden="1" customWidth="1"/>
    <col min="6649" max="6649" width="42.28515625" customWidth="1"/>
    <col min="6650" max="6650" width="14.7109375" customWidth="1"/>
    <col min="6651" max="6651" width="10.85546875" customWidth="1"/>
    <col min="6652" max="6652" width="12.28515625" customWidth="1"/>
    <col min="6653" max="6655" width="10.85546875" customWidth="1"/>
    <col min="6656" max="6656" width="11.28515625" customWidth="1"/>
    <col min="6657" max="6658" width="8.42578125" customWidth="1"/>
    <col min="6659" max="6659" width="12" customWidth="1"/>
    <col min="6660" max="6660" width="14.42578125" customWidth="1"/>
    <col min="6661" max="6661" width="15.5703125" customWidth="1"/>
    <col min="6662" max="6662" width="18" customWidth="1"/>
    <col min="6663" max="6663" width="10.85546875" customWidth="1"/>
    <col min="6664" max="6664" width="14.42578125" customWidth="1"/>
    <col min="6665" max="6665" width="13.140625" customWidth="1"/>
    <col min="6903" max="6904" width="0" hidden="1" customWidth="1"/>
    <col min="6905" max="6905" width="42.28515625" customWidth="1"/>
    <col min="6906" max="6906" width="14.7109375" customWidth="1"/>
    <col min="6907" max="6907" width="10.85546875" customWidth="1"/>
    <col min="6908" max="6908" width="12.28515625" customWidth="1"/>
    <col min="6909" max="6911" width="10.85546875" customWidth="1"/>
    <col min="6912" max="6912" width="11.28515625" customWidth="1"/>
    <col min="6913" max="6914" width="8.42578125" customWidth="1"/>
    <col min="6915" max="6915" width="12" customWidth="1"/>
    <col min="6916" max="6916" width="14.42578125" customWidth="1"/>
    <col min="6917" max="6917" width="15.5703125" customWidth="1"/>
    <col min="6918" max="6918" width="18" customWidth="1"/>
    <col min="6919" max="6919" width="10.85546875" customWidth="1"/>
    <col min="6920" max="6920" width="14.42578125" customWidth="1"/>
    <col min="6921" max="6921" width="13.140625" customWidth="1"/>
    <col min="7159" max="7160" width="0" hidden="1" customWidth="1"/>
    <col min="7161" max="7161" width="42.28515625" customWidth="1"/>
    <col min="7162" max="7162" width="14.7109375" customWidth="1"/>
    <col min="7163" max="7163" width="10.85546875" customWidth="1"/>
    <col min="7164" max="7164" width="12.28515625" customWidth="1"/>
    <col min="7165" max="7167" width="10.85546875" customWidth="1"/>
    <col min="7168" max="7168" width="11.28515625" customWidth="1"/>
    <col min="7169" max="7170" width="8.42578125" customWidth="1"/>
    <col min="7171" max="7171" width="12" customWidth="1"/>
    <col min="7172" max="7172" width="14.42578125" customWidth="1"/>
    <col min="7173" max="7173" width="15.5703125" customWidth="1"/>
    <col min="7174" max="7174" width="18" customWidth="1"/>
    <col min="7175" max="7175" width="10.85546875" customWidth="1"/>
    <col min="7176" max="7176" width="14.42578125" customWidth="1"/>
    <col min="7177" max="7177" width="13.140625" customWidth="1"/>
    <col min="7415" max="7416" width="0" hidden="1" customWidth="1"/>
    <col min="7417" max="7417" width="42.28515625" customWidth="1"/>
    <col min="7418" max="7418" width="14.7109375" customWidth="1"/>
    <col min="7419" max="7419" width="10.85546875" customWidth="1"/>
    <col min="7420" max="7420" width="12.28515625" customWidth="1"/>
    <col min="7421" max="7423" width="10.85546875" customWidth="1"/>
    <col min="7424" max="7424" width="11.28515625" customWidth="1"/>
    <col min="7425" max="7426" width="8.42578125" customWidth="1"/>
    <col min="7427" max="7427" width="12" customWidth="1"/>
    <col min="7428" max="7428" width="14.42578125" customWidth="1"/>
    <col min="7429" max="7429" width="15.5703125" customWidth="1"/>
    <col min="7430" max="7430" width="18" customWidth="1"/>
    <col min="7431" max="7431" width="10.85546875" customWidth="1"/>
    <col min="7432" max="7432" width="14.42578125" customWidth="1"/>
    <col min="7433" max="7433" width="13.140625" customWidth="1"/>
    <col min="7671" max="7672" width="0" hidden="1" customWidth="1"/>
    <col min="7673" max="7673" width="42.28515625" customWidth="1"/>
    <col min="7674" max="7674" width="14.7109375" customWidth="1"/>
    <col min="7675" max="7675" width="10.85546875" customWidth="1"/>
    <col min="7676" max="7676" width="12.28515625" customWidth="1"/>
    <col min="7677" max="7679" width="10.85546875" customWidth="1"/>
    <col min="7680" max="7680" width="11.28515625" customWidth="1"/>
    <col min="7681" max="7682" width="8.42578125" customWidth="1"/>
    <col min="7683" max="7683" width="12" customWidth="1"/>
    <col min="7684" max="7684" width="14.42578125" customWidth="1"/>
    <col min="7685" max="7685" width="15.5703125" customWidth="1"/>
    <col min="7686" max="7686" width="18" customWidth="1"/>
    <col min="7687" max="7687" width="10.85546875" customWidth="1"/>
    <col min="7688" max="7688" width="14.42578125" customWidth="1"/>
    <col min="7689" max="7689" width="13.140625" customWidth="1"/>
    <col min="7927" max="7928" width="0" hidden="1" customWidth="1"/>
    <col min="7929" max="7929" width="42.28515625" customWidth="1"/>
    <col min="7930" max="7930" width="14.7109375" customWidth="1"/>
    <col min="7931" max="7931" width="10.85546875" customWidth="1"/>
    <col min="7932" max="7932" width="12.28515625" customWidth="1"/>
    <col min="7933" max="7935" width="10.85546875" customWidth="1"/>
    <col min="7936" max="7936" width="11.28515625" customWidth="1"/>
    <col min="7937" max="7938" width="8.42578125" customWidth="1"/>
    <col min="7939" max="7939" width="12" customWidth="1"/>
    <col min="7940" max="7940" width="14.42578125" customWidth="1"/>
    <col min="7941" max="7941" width="15.5703125" customWidth="1"/>
    <col min="7942" max="7942" width="18" customWidth="1"/>
    <col min="7943" max="7943" width="10.85546875" customWidth="1"/>
    <col min="7944" max="7944" width="14.42578125" customWidth="1"/>
    <col min="7945" max="7945" width="13.140625" customWidth="1"/>
    <col min="8183" max="8184" width="0" hidden="1" customWidth="1"/>
    <col min="8185" max="8185" width="42.28515625" customWidth="1"/>
    <col min="8186" max="8186" width="14.7109375" customWidth="1"/>
    <col min="8187" max="8187" width="10.85546875" customWidth="1"/>
    <col min="8188" max="8188" width="12.28515625" customWidth="1"/>
    <col min="8189" max="8191" width="10.85546875" customWidth="1"/>
    <col min="8192" max="8192" width="11.28515625" customWidth="1"/>
    <col min="8193" max="8194" width="8.42578125" customWidth="1"/>
    <col min="8195" max="8195" width="12" customWidth="1"/>
    <col min="8196" max="8196" width="14.42578125" customWidth="1"/>
    <col min="8197" max="8197" width="15.5703125" customWidth="1"/>
    <col min="8198" max="8198" width="18" customWidth="1"/>
    <col min="8199" max="8199" width="10.85546875" customWidth="1"/>
    <col min="8200" max="8200" width="14.42578125" customWidth="1"/>
    <col min="8201" max="8201" width="13.140625" customWidth="1"/>
    <col min="8439" max="8440" width="0" hidden="1" customWidth="1"/>
    <col min="8441" max="8441" width="42.28515625" customWidth="1"/>
    <col min="8442" max="8442" width="14.7109375" customWidth="1"/>
    <col min="8443" max="8443" width="10.85546875" customWidth="1"/>
    <col min="8444" max="8444" width="12.28515625" customWidth="1"/>
    <col min="8445" max="8447" width="10.85546875" customWidth="1"/>
    <col min="8448" max="8448" width="11.28515625" customWidth="1"/>
    <col min="8449" max="8450" width="8.42578125" customWidth="1"/>
    <col min="8451" max="8451" width="12" customWidth="1"/>
    <col min="8452" max="8452" width="14.42578125" customWidth="1"/>
    <col min="8453" max="8453" width="15.5703125" customWidth="1"/>
    <col min="8454" max="8454" width="18" customWidth="1"/>
    <col min="8455" max="8455" width="10.85546875" customWidth="1"/>
    <col min="8456" max="8456" width="14.42578125" customWidth="1"/>
    <col min="8457" max="8457" width="13.140625" customWidth="1"/>
    <col min="8695" max="8696" width="0" hidden="1" customWidth="1"/>
    <col min="8697" max="8697" width="42.28515625" customWidth="1"/>
    <col min="8698" max="8698" width="14.7109375" customWidth="1"/>
    <col min="8699" max="8699" width="10.85546875" customWidth="1"/>
    <col min="8700" max="8700" width="12.28515625" customWidth="1"/>
    <col min="8701" max="8703" width="10.85546875" customWidth="1"/>
    <col min="8704" max="8704" width="11.28515625" customWidth="1"/>
    <col min="8705" max="8706" width="8.42578125" customWidth="1"/>
    <col min="8707" max="8707" width="12" customWidth="1"/>
    <col min="8708" max="8708" width="14.42578125" customWidth="1"/>
    <col min="8709" max="8709" width="15.5703125" customWidth="1"/>
    <col min="8710" max="8710" width="18" customWidth="1"/>
    <col min="8711" max="8711" width="10.85546875" customWidth="1"/>
    <col min="8712" max="8712" width="14.42578125" customWidth="1"/>
    <col min="8713" max="8713" width="13.140625" customWidth="1"/>
    <col min="8951" max="8952" width="0" hidden="1" customWidth="1"/>
    <col min="8953" max="8953" width="42.28515625" customWidth="1"/>
    <col min="8954" max="8954" width="14.7109375" customWidth="1"/>
    <col min="8955" max="8955" width="10.85546875" customWidth="1"/>
    <col min="8956" max="8956" width="12.28515625" customWidth="1"/>
    <col min="8957" max="8959" width="10.85546875" customWidth="1"/>
    <col min="8960" max="8960" width="11.28515625" customWidth="1"/>
    <col min="8961" max="8962" width="8.42578125" customWidth="1"/>
    <col min="8963" max="8963" width="12" customWidth="1"/>
    <col min="8964" max="8964" width="14.42578125" customWidth="1"/>
    <col min="8965" max="8965" width="15.5703125" customWidth="1"/>
    <col min="8966" max="8966" width="18" customWidth="1"/>
    <col min="8967" max="8967" width="10.85546875" customWidth="1"/>
    <col min="8968" max="8968" width="14.42578125" customWidth="1"/>
    <col min="8969" max="8969" width="13.140625" customWidth="1"/>
    <col min="9207" max="9208" width="0" hidden="1" customWidth="1"/>
    <col min="9209" max="9209" width="42.28515625" customWidth="1"/>
    <col min="9210" max="9210" width="14.7109375" customWidth="1"/>
    <col min="9211" max="9211" width="10.85546875" customWidth="1"/>
    <col min="9212" max="9212" width="12.28515625" customWidth="1"/>
    <col min="9213" max="9215" width="10.85546875" customWidth="1"/>
    <col min="9216" max="9216" width="11.28515625" customWidth="1"/>
    <col min="9217" max="9218" width="8.42578125" customWidth="1"/>
    <col min="9219" max="9219" width="12" customWidth="1"/>
    <col min="9220" max="9220" width="14.42578125" customWidth="1"/>
    <col min="9221" max="9221" width="15.5703125" customWidth="1"/>
    <col min="9222" max="9222" width="18" customWidth="1"/>
    <col min="9223" max="9223" width="10.85546875" customWidth="1"/>
    <col min="9224" max="9224" width="14.42578125" customWidth="1"/>
    <col min="9225" max="9225" width="13.140625" customWidth="1"/>
    <col min="9463" max="9464" width="0" hidden="1" customWidth="1"/>
    <col min="9465" max="9465" width="42.28515625" customWidth="1"/>
    <col min="9466" max="9466" width="14.7109375" customWidth="1"/>
    <col min="9467" max="9467" width="10.85546875" customWidth="1"/>
    <col min="9468" max="9468" width="12.28515625" customWidth="1"/>
    <col min="9469" max="9471" width="10.85546875" customWidth="1"/>
    <col min="9472" max="9472" width="11.28515625" customWidth="1"/>
    <col min="9473" max="9474" width="8.42578125" customWidth="1"/>
    <col min="9475" max="9475" width="12" customWidth="1"/>
    <col min="9476" max="9476" width="14.42578125" customWidth="1"/>
    <col min="9477" max="9477" width="15.5703125" customWidth="1"/>
    <col min="9478" max="9478" width="18" customWidth="1"/>
    <col min="9479" max="9479" width="10.85546875" customWidth="1"/>
    <col min="9480" max="9480" width="14.42578125" customWidth="1"/>
    <col min="9481" max="9481" width="13.140625" customWidth="1"/>
    <col min="9719" max="9720" width="0" hidden="1" customWidth="1"/>
    <col min="9721" max="9721" width="42.28515625" customWidth="1"/>
    <col min="9722" max="9722" width="14.7109375" customWidth="1"/>
    <col min="9723" max="9723" width="10.85546875" customWidth="1"/>
    <col min="9724" max="9724" width="12.28515625" customWidth="1"/>
    <col min="9725" max="9727" width="10.85546875" customWidth="1"/>
    <col min="9728" max="9728" width="11.28515625" customWidth="1"/>
    <col min="9729" max="9730" width="8.42578125" customWidth="1"/>
    <col min="9731" max="9731" width="12" customWidth="1"/>
    <col min="9732" max="9732" width="14.42578125" customWidth="1"/>
    <col min="9733" max="9733" width="15.5703125" customWidth="1"/>
    <col min="9734" max="9734" width="18" customWidth="1"/>
    <col min="9735" max="9735" width="10.85546875" customWidth="1"/>
    <col min="9736" max="9736" width="14.42578125" customWidth="1"/>
    <col min="9737" max="9737" width="13.140625" customWidth="1"/>
    <col min="9975" max="9976" width="0" hidden="1" customWidth="1"/>
    <col min="9977" max="9977" width="42.28515625" customWidth="1"/>
    <col min="9978" max="9978" width="14.7109375" customWidth="1"/>
    <col min="9979" max="9979" width="10.85546875" customWidth="1"/>
    <col min="9980" max="9980" width="12.28515625" customWidth="1"/>
    <col min="9981" max="9983" width="10.85546875" customWidth="1"/>
    <col min="9984" max="9984" width="11.28515625" customWidth="1"/>
    <col min="9985" max="9986" width="8.42578125" customWidth="1"/>
    <col min="9987" max="9987" width="12" customWidth="1"/>
    <col min="9988" max="9988" width="14.42578125" customWidth="1"/>
    <col min="9989" max="9989" width="15.5703125" customWidth="1"/>
    <col min="9990" max="9990" width="18" customWidth="1"/>
    <col min="9991" max="9991" width="10.85546875" customWidth="1"/>
    <col min="9992" max="9992" width="14.42578125" customWidth="1"/>
    <col min="9993" max="9993" width="13.140625" customWidth="1"/>
    <col min="10231" max="10232" width="0" hidden="1" customWidth="1"/>
    <col min="10233" max="10233" width="42.28515625" customWidth="1"/>
    <col min="10234" max="10234" width="14.7109375" customWidth="1"/>
    <col min="10235" max="10235" width="10.85546875" customWidth="1"/>
    <col min="10236" max="10236" width="12.28515625" customWidth="1"/>
    <col min="10237" max="10239" width="10.85546875" customWidth="1"/>
    <col min="10240" max="10240" width="11.28515625" customWidth="1"/>
    <col min="10241" max="10242" width="8.42578125" customWidth="1"/>
    <col min="10243" max="10243" width="12" customWidth="1"/>
    <col min="10244" max="10244" width="14.42578125" customWidth="1"/>
    <col min="10245" max="10245" width="15.5703125" customWidth="1"/>
    <col min="10246" max="10246" width="18" customWidth="1"/>
    <col min="10247" max="10247" width="10.85546875" customWidth="1"/>
    <col min="10248" max="10248" width="14.42578125" customWidth="1"/>
    <col min="10249" max="10249" width="13.140625" customWidth="1"/>
    <col min="10487" max="10488" width="0" hidden="1" customWidth="1"/>
    <col min="10489" max="10489" width="42.28515625" customWidth="1"/>
    <col min="10490" max="10490" width="14.7109375" customWidth="1"/>
    <col min="10491" max="10491" width="10.85546875" customWidth="1"/>
    <col min="10492" max="10492" width="12.28515625" customWidth="1"/>
    <col min="10493" max="10495" width="10.85546875" customWidth="1"/>
    <col min="10496" max="10496" width="11.28515625" customWidth="1"/>
    <col min="10497" max="10498" width="8.42578125" customWidth="1"/>
    <col min="10499" max="10499" width="12" customWidth="1"/>
    <col min="10500" max="10500" width="14.42578125" customWidth="1"/>
    <col min="10501" max="10501" width="15.5703125" customWidth="1"/>
    <col min="10502" max="10502" width="18" customWidth="1"/>
    <col min="10503" max="10503" width="10.85546875" customWidth="1"/>
    <col min="10504" max="10504" width="14.42578125" customWidth="1"/>
    <col min="10505" max="10505" width="13.140625" customWidth="1"/>
    <col min="10743" max="10744" width="0" hidden="1" customWidth="1"/>
    <col min="10745" max="10745" width="42.28515625" customWidth="1"/>
    <col min="10746" max="10746" width="14.7109375" customWidth="1"/>
    <col min="10747" max="10747" width="10.85546875" customWidth="1"/>
    <col min="10748" max="10748" width="12.28515625" customWidth="1"/>
    <col min="10749" max="10751" width="10.85546875" customWidth="1"/>
    <col min="10752" max="10752" width="11.28515625" customWidth="1"/>
    <col min="10753" max="10754" width="8.42578125" customWidth="1"/>
    <col min="10755" max="10755" width="12" customWidth="1"/>
    <col min="10756" max="10756" width="14.42578125" customWidth="1"/>
    <col min="10757" max="10757" width="15.5703125" customWidth="1"/>
    <col min="10758" max="10758" width="18" customWidth="1"/>
    <col min="10759" max="10759" width="10.85546875" customWidth="1"/>
    <col min="10760" max="10760" width="14.42578125" customWidth="1"/>
    <col min="10761" max="10761" width="13.140625" customWidth="1"/>
    <col min="10999" max="11000" width="0" hidden="1" customWidth="1"/>
    <col min="11001" max="11001" width="42.28515625" customWidth="1"/>
    <col min="11002" max="11002" width="14.7109375" customWidth="1"/>
    <col min="11003" max="11003" width="10.85546875" customWidth="1"/>
    <col min="11004" max="11004" width="12.28515625" customWidth="1"/>
    <col min="11005" max="11007" width="10.85546875" customWidth="1"/>
    <col min="11008" max="11008" width="11.28515625" customWidth="1"/>
    <col min="11009" max="11010" width="8.42578125" customWidth="1"/>
    <col min="11011" max="11011" width="12" customWidth="1"/>
    <col min="11012" max="11012" width="14.42578125" customWidth="1"/>
    <col min="11013" max="11013" width="15.5703125" customWidth="1"/>
    <col min="11014" max="11014" width="18" customWidth="1"/>
    <col min="11015" max="11015" width="10.85546875" customWidth="1"/>
    <col min="11016" max="11016" width="14.42578125" customWidth="1"/>
    <col min="11017" max="11017" width="13.140625" customWidth="1"/>
    <col min="11255" max="11256" width="0" hidden="1" customWidth="1"/>
    <col min="11257" max="11257" width="42.28515625" customWidth="1"/>
    <col min="11258" max="11258" width="14.7109375" customWidth="1"/>
    <col min="11259" max="11259" width="10.85546875" customWidth="1"/>
    <col min="11260" max="11260" width="12.28515625" customWidth="1"/>
    <col min="11261" max="11263" width="10.85546875" customWidth="1"/>
    <col min="11264" max="11264" width="11.28515625" customWidth="1"/>
    <col min="11265" max="11266" width="8.42578125" customWidth="1"/>
    <col min="11267" max="11267" width="12" customWidth="1"/>
    <col min="11268" max="11268" width="14.42578125" customWidth="1"/>
    <col min="11269" max="11269" width="15.5703125" customWidth="1"/>
    <col min="11270" max="11270" width="18" customWidth="1"/>
    <col min="11271" max="11271" width="10.85546875" customWidth="1"/>
    <col min="11272" max="11272" width="14.42578125" customWidth="1"/>
    <col min="11273" max="11273" width="13.140625" customWidth="1"/>
    <col min="11511" max="11512" width="0" hidden="1" customWidth="1"/>
    <col min="11513" max="11513" width="42.28515625" customWidth="1"/>
    <col min="11514" max="11514" width="14.7109375" customWidth="1"/>
    <col min="11515" max="11515" width="10.85546875" customWidth="1"/>
    <col min="11516" max="11516" width="12.28515625" customWidth="1"/>
    <col min="11517" max="11519" width="10.85546875" customWidth="1"/>
    <col min="11520" max="11520" width="11.28515625" customWidth="1"/>
    <col min="11521" max="11522" width="8.42578125" customWidth="1"/>
    <col min="11523" max="11523" width="12" customWidth="1"/>
    <col min="11524" max="11524" width="14.42578125" customWidth="1"/>
    <col min="11525" max="11525" width="15.5703125" customWidth="1"/>
    <col min="11526" max="11526" width="18" customWidth="1"/>
    <col min="11527" max="11527" width="10.85546875" customWidth="1"/>
    <col min="11528" max="11528" width="14.42578125" customWidth="1"/>
    <col min="11529" max="11529" width="13.140625" customWidth="1"/>
    <col min="11767" max="11768" width="0" hidden="1" customWidth="1"/>
    <col min="11769" max="11769" width="42.28515625" customWidth="1"/>
    <col min="11770" max="11770" width="14.7109375" customWidth="1"/>
    <col min="11771" max="11771" width="10.85546875" customWidth="1"/>
    <col min="11772" max="11772" width="12.28515625" customWidth="1"/>
    <col min="11773" max="11775" width="10.85546875" customWidth="1"/>
    <col min="11776" max="11776" width="11.28515625" customWidth="1"/>
    <col min="11777" max="11778" width="8.42578125" customWidth="1"/>
    <col min="11779" max="11779" width="12" customWidth="1"/>
    <col min="11780" max="11780" width="14.42578125" customWidth="1"/>
    <col min="11781" max="11781" width="15.5703125" customWidth="1"/>
    <col min="11782" max="11782" width="18" customWidth="1"/>
    <col min="11783" max="11783" width="10.85546875" customWidth="1"/>
    <col min="11784" max="11784" width="14.42578125" customWidth="1"/>
    <col min="11785" max="11785" width="13.140625" customWidth="1"/>
    <col min="12023" max="12024" width="0" hidden="1" customWidth="1"/>
    <col min="12025" max="12025" width="42.28515625" customWidth="1"/>
    <col min="12026" max="12026" width="14.7109375" customWidth="1"/>
    <col min="12027" max="12027" width="10.85546875" customWidth="1"/>
    <col min="12028" max="12028" width="12.28515625" customWidth="1"/>
    <col min="12029" max="12031" width="10.85546875" customWidth="1"/>
    <col min="12032" max="12032" width="11.28515625" customWidth="1"/>
    <col min="12033" max="12034" width="8.42578125" customWidth="1"/>
    <col min="12035" max="12035" width="12" customWidth="1"/>
    <col min="12036" max="12036" width="14.42578125" customWidth="1"/>
    <col min="12037" max="12037" width="15.5703125" customWidth="1"/>
    <col min="12038" max="12038" width="18" customWidth="1"/>
    <col min="12039" max="12039" width="10.85546875" customWidth="1"/>
    <col min="12040" max="12040" width="14.42578125" customWidth="1"/>
    <col min="12041" max="12041" width="13.140625" customWidth="1"/>
    <col min="12279" max="12280" width="0" hidden="1" customWidth="1"/>
    <col min="12281" max="12281" width="42.28515625" customWidth="1"/>
    <col min="12282" max="12282" width="14.7109375" customWidth="1"/>
    <col min="12283" max="12283" width="10.85546875" customWidth="1"/>
    <col min="12284" max="12284" width="12.28515625" customWidth="1"/>
    <col min="12285" max="12287" width="10.85546875" customWidth="1"/>
    <col min="12288" max="12288" width="11.28515625" customWidth="1"/>
    <col min="12289" max="12290" width="8.42578125" customWidth="1"/>
    <col min="12291" max="12291" width="12" customWidth="1"/>
    <col min="12292" max="12292" width="14.42578125" customWidth="1"/>
    <col min="12293" max="12293" width="15.5703125" customWidth="1"/>
    <col min="12294" max="12294" width="18" customWidth="1"/>
    <col min="12295" max="12295" width="10.85546875" customWidth="1"/>
    <col min="12296" max="12296" width="14.42578125" customWidth="1"/>
    <col min="12297" max="12297" width="13.140625" customWidth="1"/>
    <col min="12535" max="12536" width="0" hidden="1" customWidth="1"/>
    <col min="12537" max="12537" width="42.28515625" customWidth="1"/>
    <col min="12538" max="12538" width="14.7109375" customWidth="1"/>
    <col min="12539" max="12539" width="10.85546875" customWidth="1"/>
    <col min="12540" max="12540" width="12.28515625" customWidth="1"/>
    <col min="12541" max="12543" width="10.85546875" customWidth="1"/>
    <col min="12544" max="12544" width="11.28515625" customWidth="1"/>
    <col min="12545" max="12546" width="8.42578125" customWidth="1"/>
    <col min="12547" max="12547" width="12" customWidth="1"/>
    <col min="12548" max="12548" width="14.42578125" customWidth="1"/>
    <col min="12549" max="12549" width="15.5703125" customWidth="1"/>
    <col min="12550" max="12550" width="18" customWidth="1"/>
    <col min="12551" max="12551" width="10.85546875" customWidth="1"/>
    <col min="12552" max="12552" width="14.42578125" customWidth="1"/>
    <col min="12553" max="12553" width="13.140625" customWidth="1"/>
    <col min="12791" max="12792" width="0" hidden="1" customWidth="1"/>
    <col min="12793" max="12793" width="42.28515625" customWidth="1"/>
    <col min="12794" max="12794" width="14.7109375" customWidth="1"/>
    <col min="12795" max="12795" width="10.85546875" customWidth="1"/>
    <col min="12796" max="12796" width="12.28515625" customWidth="1"/>
    <col min="12797" max="12799" width="10.85546875" customWidth="1"/>
    <col min="12800" max="12800" width="11.28515625" customWidth="1"/>
    <col min="12801" max="12802" width="8.42578125" customWidth="1"/>
    <col min="12803" max="12803" width="12" customWidth="1"/>
    <col min="12804" max="12804" width="14.42578125" customWidth="1"/>
    <col min="12805" max="12805" width="15.5703125" customWidth="1"/>
    <col min="12806" max="12806" width="18" customWidth="1"/>
    <col min="12807" max="12807" width="10.85546875" customWidth="1"/>
    <col min="12808" max="12808" width="14.42578125" customWidth="1"/>
    <col min="12809" max="12809" width="13.140625" customWidth="1"/>
    <col min="13047" max="13048" width="0" hidden="1" customWidth="1"/>
    <col min="13049" max="13049" width="42.28515625" customWidth="1"/>
    <col min="13050" max="13050" width="14.7109375" customWidth="1"/>
    <col min="13051" max="13051" width="10.85546875" customWidth="1"/>
    <col min="13052" max="13052" width="12.28515625" customWidth="1"/>
    <col min="13053" max="13055" width="10.85546875" customWidth="1"/>
    <col min="13056" max="13056" width="11.28515625" customWidth="1"/>
    <col min="13057" max="13058" width="8.42578125" customWidth="1"/>
    <col min="13059" max="13059" width="12" customWidth="1"/>
    <col min="13060" max="13060" width="14.42578125" customWidth="1"/>
    <col min="13061" max="13061" width="15.5703125" customWidth="1"/>
    <col min="13062" max="13062" width="18" customWidth="1"/>
    <col min="13063" max="13063" width="10.85546875" customWidth="1"/>
    <col min="13064" max="13064" width="14.42578125" customWidth="1"/>
    <col min="13065" max="13065" width="13.140625" customWidth="1"/>
    <col min="13303" max="13304" width="0" hidden="1" customWidth="1"/>
    <col min="13305" max="13305" width="42.28515625" customWidth="1"/>
    <col min="13306" max="13306" width="14.7109375" customWidth="1"/>
    <col min="13307" max="13307" width="10.85546875" customWidth="1"/>
    <col min="13308" max="13308" width="12.28515625" customWidth="1"/>
    <col min="13309" max="13311" width="10.85546875" customWidth="1"/>
    <col min="13312" max="13312" width="11.28515625" customWidth="1"/>
    <col min="13313" max="13314" width="8.42578125" customWidth="1"/>
    <col min="13315" max="13315" width="12" customWidth="1"/>
    <col min="13316" max="13316" width="14.42578125" customWidth="1"/>
    <col min="13317" max="13317" width="15.5703125" customWidth="1"/>
    <col min="13318" max="13318" width="18" customWidth="1"/>
    <col min="13319" max="13319" width="10.85546875" customWidth="1"/>
    <col min="13320" max="13320" width="14.42578125" customWidth="1"/>
    <col min="13321" max="13321" width="13.140625" customWidth="1"/>
    <col min="13559" max="13560" width="0" hidden="1" customWidth="1"/>
    <col min="13561" max="13561" width="42.28515625" customWidth="1"/>
    <col min="13562" max="13562" width="14.7109375" customWidth="1"/>
    <col min="13563" max="13563" width="10.85546875" customWidth="1"/>
    <col min="13564" max="13564" width="12.28515625" customWidth="1"/>
    <col min="13565" max="13567" width="10.85546875" customWidth="1"/>
    <col min="13568" max="13568" width="11.28515625" customWidth="1"/>
    <col min="13569" max="13570" width="8.42578125" customWidth="1"/>
    <col min="13571" max="13571" width="12" customWidth="1"/>
    <col min="13572" max="13572" width="14.42578125" customWidth="1"/>
    <col min="13573" max="13573" width="15.5703125" customWidth="1"/>
    <col min="13574" max="13574" width="18" customWidth="1"/>
    <col min="13575" max="13575" width="10.85546875" customWidth="1"/>
    <col min="13576" max="13576" width="14.42578125" customWidth="1"/>
    <col min="13577" max="13577" width="13.140625" customWidth="1"/>
    <col min="13815" max="13816" width="0" hidden="1" customWidth="1"/>
    <col min="13817" max="13817" width="42.28515625" customWidth="1"/>
    <col min="13818" max="13818" width="14.7109375" customWidth="1"/>
    <col min="13819" max="13819" width="10.85546875" customWidth="1"/>
    <col min="13820" max="13820" width="12.28515625" customWidth="1"/>
    <col min="13821" max="13823" width="10.85546875" customWidth="1"/>
    <col min="13824" max="13824" width="11.28515625" customWidth="1"/>
    <col min="13825" max="13826" width="8.42578125" customWidth="1"/>
    <col min="13827" max="13827" width="12" customWidth="1"/>
    <col min="13828" max="13828" width="14.42578125" customWidth="1"/>
    <col min="13829" max="13829" width="15.5703125" customWidth="1"/>
    <col min="13830" max="13830" width="18" customWidth="1"/>
    <col min="13831" max="13831" width="10.85546875" customWidth="1"/>
    <col min="13832" max="13832" width="14.42578125" customWidth="1"/>
    <col min="13833" max="13833" width="13.140625" customWidth="1"/>
    <col min="14071" max="14072" width="0" hidden="1" customWidth="1"/>
    <col min="14073" max="14073" width="42.28515625" customWidth="1"/>
    <col min="14074" max="14074" width="14.7109375" customWidth="1"/>
    <col min="14075" max="14075" width="10.85546875" customWidth="1"/>
    <col min="14076" max="14076" width="12.28515625" customWidth="1"/>
    <col min="14077" max="14079" width="10.85546875" customWidth="1"/>
    <col min="14080" max="14080" width="11.28515625" customWidth="1"/>
    <col min="14081" max="14082" width="8.42578125" customWidth="1"/>
    <col min="14083" max="14083" width="12" customWidth="1"/>
    <col min="14084" max="14084" width="14.42578125" customWidth="1"/>
    <col min="14085" max="14085" width="15.5703125" customWidth="1"/>
    <col min="14086" max="14086" width="18" customWidth="1"/>
    <col min="14087" max="14087" width="10.85546875" customWidth="1"/>
    <col min="14088" max="14088" width="14.42578125" customWidth="1"/>
    <col min="14089" max="14089" width="13.140625" customWidth="1"/>
    <col min="14327" max="14328" width="0" hidden="1" customWidth="1"/>
    <col min="14329" max="14329" width="42.28515625" customWidth="1"/>
    <col min="14330" max="14330" width="14.7109375" customWidth="1"/>
    <col min="14331" max="14331" width="10.85546875" customWidth="1"/>
    <col min="14332" max="14332" width="12.28515625" customWidth="1"/>
    <col min="14333" max="14335" width="10.85546875" customWidth="1"/>
    <col min="14336" max="14336" width="11.28515625" customWidth="1"/>
    <col min="14337" max="14338" width="8.42578125" customWidth="1"/>
    <col min="14339" max="14339" width="12" customWidth="1"/>
    <col min="14340" max="14340" width="14.42578125" customWidth="1"/>
    <col min="14341" max="14341" width="15.5703125" customWidth="1"/>
    <col min="14342" max="14342" width="18" customWidth="1"/>
    <col min="14343" max="14343" width="10.85546875" customWidth="1"/>
    <col min="14344" max="14344" width="14.42578125" customWidth="1"/>
    <col min="14345" max="14345" width="13.140625" customWidth="1"/>
    <col min="14583" max="14584" width="0" hidden="1" customWidth="1"/>
    <col min="14585" max="14585" width="42.28515625" customWidth="1"/>
    <col min="14586" max="14586" width="14.7109375" customWidth="1"/>
    <col min="14587" max="14587" width="10.85546875" customWidth="1"/>
    <col min="14588" max="14588" width="12.28515625" customWidth="1"/>
    <col min="14589" max="14591" width="10.85546875" customWidth="1"/>
    <col min="14592" max="14592" width="11.28515625" customWidth="1"/>
    <col min="14593" max="14594" width="8.42578125" customWidth="1"/>
    <col min="14595" max="14595" width="12" customWidth="1"/>
    <col min="14596" max="14596" width="14.42578125" customWidth="1"/>
    <col min="14597" max="14597" width="15.5703125" customWidth="1"/>
    <col min="14598" max="14598" width="18" customWidth="1"/>
    <col min="14599" max="14599" width="10.85546875" customWidth="1"/>
    <col min="14600" max="14600" width="14.42578125" customWidth="1"/>
    <col min="14601" max="14601" width="13.140625" customWidth="1"/>
    <col min="14839" max="14840" width="0" hidden="1" customWidth="1"/>
    <col min="14841" max="14841" width="42.28515625" customWidth="1"/>
    <col min="14842" max="14842" width="14.7109375" customWidth="1"/>
    <col min="14843" max="14843" width="10.85546875" customWidth="1"/>
    <col min="14844" max="14844" width="12.28515625" customWidth="1"/>
    <col min="14845" max="14847" width="10.85546875" customWidth="1"/>
    <col min="14848" max="14848" width="11.28515625" customWidth="1"/>
    <col min="14849" max="14850" width="8.42578125" customWidth="1"/>
    <col min="14851" max="14851" width="12" customWidth="1"/>
    <col min="14852" max="14852" width="14.42578125" customWidth="1"/>
    <col min="14853" max="14853" width="15.5703125" customWidth="1"/>
    <col min="14854" max="14854" width="18" customWidth="1"/>
    <col min="14855" max="14855" width="10.85546875" customWidth="1"/>
    <col min="14856" max="14856" width="14.42578125" customWidth="1"/>
    <col min="14857" max="14857" width="13.140625" customWidth="1"/>
    <col min="15095" max="15096" width="0" hidden="1" customWidth="1"/>
    <col min="15097" max="15097" width="42.28515625" customWidth="1"/>
    <col min="15098" max="15098" width="14.7109375" customWidth="1"/>
    <col min="15099" max="15099" width="10.85546875" customWidth="1"/>
    <col min="15100" max="15100" width="12.28515625" customWidth="1"/>
    <col min="15101" max="15103" width="10.85546875" customWidth="1"/>
    <col min="15104" max="15104" width="11.28515625" customWidth="1"/>
    <col min="15105" max="15106" width="8.42578125" customWidth="1"/>
    <col min="15107" max="15107" width="12" customWidth="1"/>
    <col min="15108" max="15108" width="14.42578125" customWidth="1"/>
    <col min="15109" max="15109" width="15.5703125" customWidth="1"/>
    <col min="15110" max="15110" width="18" customWidth="1"/>
    <col min="15111" max="15111" width="10.85546875" customWidth="1"/>
    <col min="15112" max="15112" width="14.42578125" customWidth="1"/>
    <col min="15113" max="15113" width="13.140625" customWidth="1"/>
    <col min="15351" max="15352" width="0" hidden="1" customWidth="1"/>
    <col min="15353" max="15353" width="42.28515625" customWidth="1"/>
    <col min="15354" max="15354" width="14.7109375" customWidth="1"/>
    <col min="15355" max="15355" width="10.85546875" customWidth="1"/>
    <col min="15356" max="15356" width="12.28515625" customWidth="1"/>
    <col min="15357" max="15359" width="10.85546875" customWidth="1"/>
    <col min="15360" max="15360" width="11.28515625" customWidth="1"/>
    <col min="15361" max="15362" width="8.42578125" customWidth="1"/>
    <col min="15363" max="15363" width="12" customWidth="1"/>
    <col min="15364" max="15364" width="14.42578125" customWidth="1"/>
    <col min="15365" max="15365" width="15.5703125" customWidth="1"/>
    <col min="15366" max="15366" width="18" customWidth="1"/>
    <col min="15367" max="15367" width="10.85546875" customWidth="1"/>
    <col min="15368" max="15368" width="14.42578125" customWidth="1"/>
    <col min="15369" max="15369" width="13.140625" customWidth="1"/>
    <col min="15607" max="15608" width="0" hidden="1" customWidth="1"/>
    <col min="15609" max="15609" width="42.28515625" customWidth="1"/>
    <col min="15610" max="15610" width="14.7109375" customWidth="1"/>
    <col min="15611" max="15611" width="10.85546875" customWidth="1"/>
    <col min="15612" max="15612" width="12.28515625" customWidth="1"/>
    <col min="15613" max="15615" width="10.85546875" customWidth="1"/>
    <col min="15616" max="15616" width="11.28515625" customWidth="1"/>
    <col min="15617" max="15618" width="8.42578125" customWidth="1"/>
    <col min="15619" max="15619" width="12" customWidth="1"/>
    <col min="15620" max="15620" width="14.42578125" customWidth="1"/>
    <col min="15621" max="15621" width="15.5703125" customWidth="1"/>
    <col min="15622" max="15622" width="18" customWidth="1"/>
    <col min="15623" max="15623" width="10.85546875" customWidth="1"/>
    <col min="15624" max="15624" width="14.42578125" customWidth="1"/>
    <col min="15625" max="15625" width="13.140625" customWidth="1"/>
    <col min="15863" max="15864" width="0" hidden="1" customWidth="1"/>
    <col min="15865" max="15865" width="42.28515625" customWidth="1"/>
    <col min="15866" max="15866" width="14.7109375" customWidth="1"/>
    <col min="15867" max="15867" width="10.85546875" customWidth="1"/>
    <col min="15868" max="15868" width="12.28515625" customWidth="1"/>
    <col min="15869" max="15871" width="10.85546875" customWidth="1"/>
    <col min="15872" max="15872" width="11.28515625" customWidth="1"/>
    <col min="15873" max="15874" width="8.42578125" customWidth="1"/>
    <col min="15875" max="15875" width="12" customWidth="1"/>
    <col min="15876" max="15876" width="14.42578125" customWidth="1"/>
    <col min="15877" max="15877" width="15.5703125" customWidth="1"/>
    <col min="15878" max="15878" width="18" customWidth="1"/>
    <col min="15879" max="15879" width="10.85546875" customWidth="1"/>
    <col min="15880" max="15880" width="14.42578125" customWidth="1"/>
    <col min="15881" max="15881" width="13.140625" customWidth="1"/>
    <col min="16119" max="16120" width="0" hidden="1" customWidth="1"/>
    <col min="16121" max="16121" width="42.28515625" customWidth="1"/>
    <col min="16122" max="16122" width="14.7109375" customWidth="1"/>
    <col min="16123" max="16123" width="10.85546875" customWidth="1"/>
    <col min="16124" max="16124" width="12.28515625" customWidth="1"/>
    <col min="16125" max="16127" width="10.85546875" customWidth="1"/>
    <col min="16128" max="16128" width="11.28515625" customWidth="1"/>
    <col min="16129" max="16130" width="8.42578125" customWidth="1"/>
    <col min="16131" max="16131" width="12" customWidth="1"/>
    <col min="16132" max="16132" width="14.42578125" customWidth="1"/>
    <col min="16133" max="16133" width="15.5703125" customWidth="1"/>
    <col min="16134" max="16134" width="18" customWidth="1"/>
    <col min="16135" max="16135" width="10.85546875" customWidth="1"/>
    <col min="16136" max="16136" width="14.42578125" customWidth="1"/>
    <col min="16137" max="16137" width="13.140625" customWidth="1"/>
  </cols>
  <sheetData>
    <row r="1" spans="1:12">
      <c r="L1" t="s">
        <v>246</v>
      </c>
    </row>
    <row r="2" spans="1:12">
      <c r="C2" t="s">
        <v>238</v>
      </c>
      <c r="D2" s="3"/>
      <c r="E2" s="3"/>
      <c r="F2" s="3" t="s">
        <v>0</v>
      </c>
      <c r="G2" s="3" t="s">
        <v>240</v>
      </c>
      <c r="H2" s="3" t="s">
        <v>241</v>
      </c>
      <c r="J2" s="3" t="s">
        <v>243</v>
      </c>
      <c r="L2" t="s">
        <v>247</v>
      </c>
    </row>
    <row r="3" spans="1:12">
      <c r="A3" s="4"/>
      <c r="B3" s="4"/>
      <c r="C3" s="5"/>
      <c r="D3" s="3" t="s">
        <v>1</v>
      </c>
      <c r="E3" s="3" t="s">
        <v>1</v>
      </c>
      <c r="F3" s="3" t="s">
        <v>1</v>
      </c>
      <c r="G3" s="3" t="s">
        <v>239</v>
      </c>
      <c r="H3" s="3" t="s">
        <v>2</v>
      </c>
      <c r="J3" s="3" t="s">
        <v>2</v>
      </c>
      <c r="L3" s="3" t="s">
        <v>244</v>
      </c>
    </row>
    <row r="4" spans="1:12">
      <c r="A4" s="5" t="s">
        <v>3</v>
      </c>
      <c r="B4" s="5" t="s">
        <v>4</v>
      </c>
      <c r="C4" s="5" t="s">
        <v>5</v>
      </c>
      <c r="D4" s="3" t="s">
        <v>6</v>
      </c>
      <c r="E4" s="3" t="s">
        <v>6</v>
      </c>
      <c r="F4" s="3" t="s">
        <v>6</v>
      </c>
      <c r="G4" s="3" t="s">
        <v>7</v>
      </c>
      <c r="H4" s="3" t="s">
        <v>7</v>
      </c>
      <c r="I4" s="6"/>
      <c r="J4" s="3" t="s">
        <v>7</v>
      </c>
      <c r="L4" s="3" t="s">
        <v>245</v>
      </c>
    </row>
    <row r="5" spans="1:12" ht="12.75" customHeight="1">
      <c r="A5" s="7" t="s">
        <v>8</v>
      </c>
      <c r="B5" s="7" t="s">
        <v>9</v>
      </c>
      <c r="C5" s="8" t="s">
        <v>10</v>
      </c>
      <c r="D5" s="9">
        <v>3415000</v>
      </c>
      <c r="E5" s="2">
        <v>3271325</v>
      </c>
      <c r="F5" s="2">
        <v>3401353</v>
      </c>
      <c r="G5" s="2">
        <v>3273928</v>
      </c>
      <c r="H5" s="2">
        <v>3850000</v>
      </c>
      <c r="I5" s="10"/>
      <c r="J5" s="2">
        <v>3850000</v>
      </c>
      <c r="L5" s="43">
        <f>+J5-H5</f>
        <v>0</v>
      </c>
    </row>
    <row r="6" spans="1:12" ht="12.75" hidden="1" customHeight="1">
      <c r="A6" s="7" t="s">
        <v>11</v>
      </c>
      <c r="B6" s="7" t="s">
        <v>12</v>
      </c>
      <c r="C6" s="8" t="s">
        <v>13</v>
      </c>
      <c r="D6" s="11"/>
      <c r="I6" s="10"/>
      <c r="L6" s="43">
        <f t="shared" ref="L6:L69" si="0">+J6-H6</f>
        <v>0</v>
      </c>
    </row>
    <row r="7" spans="1:12" ht="12.75" hidden="1" customHeight="1">
      <c r="A7" s="7" t="s">
        <v>14</v>
      </c>
      <c r="B7" s="7" t="s">
        <v>15</v>
      </c>
      <c r="C7" s="8" t="s">
        <v>16</v>
      </c>
      <c r="D7" s="11"/>
      <c r="I7" s="10"/>
      <c r="L7" s="43">
        <f t="shared" si="0"/>
        <v>0</v>
      </c>
    </row>
    <row r="8" spans="1:12" ht="12.75" customHeight="1">
      <c r="A8" s="7" t="s">
        <v>17</v>
      </c>
      <c r="B8" s="7" t="s">
        <v>18</v>
      </c>
      <c r="C8" s="8" t="s">
        <v>19</v>
      </c>
      <c r="D8" s="12">
        <v>160000</v>
      </c>
      <c r="E8" s="2">
        <v>130000</v>
      </c>
      <c r="F8" s="2">
        <v>42926</v>
      </c>
      <c r="G8" s="2">
        <v>41726</v>
      </c>
      <c r="H8" s="2">
        <v>160000</v>
      </c>
      <c r="I8" s="10"/>
      <c r="J8" s="2">
        <v>160000</v>
      </c>
      <c r="L8" s="43">
        <f t="shared" si="0"/>
        <v>0</v>
      </c>
    </row>
    <row r="9" spans="1:12" ht="12.75" hidden="1" customHeight="1">
      <c r="A9" s="13" t="s">
        <v>20</v>
      </c>
      <c r="B9" s="13" t="s">
        <v>21</v>
      </c>
      <c r="C9" s="8" t="s">
        <v>22</v>
      </c>
      <c r="D9" s="11"/>
      <c r="I9" s="10"/>
      <c r="L9" s="43">
        <f t="shared" si="0"/>
        <v>0</v>
      </c>
    </row>
    <row r="10" spans="1:12" ht="12.75" customHeight="1">
      <c r="A10" s="13" t="s">
        <v>23</v>
      </c>
      <c r="B10" s="13" t="s">
        <v>24</v>
      </c>
      <c r="C10" s="8" t="s">
        <v>25</v>
      </c>
      <c r="D10" s="11">
        <v>27000</v>
      </c>
      <c r="E10" s="2">
        <v>27000</v>
      </c>
      <c r="F10" s="2">
        <f>27000+5000</f>
        <v>32000</v>
      </c>
      <c r="G10" s="2">
        <f>27000+5000</f>
        <v>32000</v>
      </c>
      <c r="H10" s="14">
        <v>32000</v>
      </c>
      <c r="I10" s="10"/>
      <c r="J10" s="14">
        <v>32000</v>
      </c>
      <c r="L10" s="43">
        <f t="shared" si="0"/>
        <v>0</v>
      </c>
    </row>
    <row r="11" spans="1:12" ht="12.75" customHeight="1">
      <c r="A11" s="13" t="s">
        <v>26</v>
      </c>
      <c r="B11" s="13" t="s">
        <v>27</v>
      </c>
      <c r="C11" s="8" t="s">
        <v>28</v>
      </c>
      <c r="D11" s="11">
        <v>40000</v>
      </c>
      <c r="E11" s="2">
        <v>40000</v>
      </c>
      <c r="F11" s="2">
        <v>40000</v>
      </c>
      <c r="G11" s="2">
        <v>40000</v>
      </c>
      <c r="H11" s="14">
        <v>40000</v>
      </c>
      <c r="I11" s="10"/>
      <c r="J11" s="14">
        <v>40000</v>
      </c>
      <c r="L11" s="43">
        <f t="shared" si="0"/>
        <v>0</v>
      </c>
    </row>
    <row r="12" spans="1:12" ht="12.75" hidden="1" customHeight="1">
      <c r="A12" s="13" t="s">
        <v>29</v>
      </c>
      <c r="B12" s="13" t="s">
        <v>30</v>
      </c>
      <c r="C12" s="8" t="s">
        <v>31</v>
      </c>
      <c r="D12" s="11"/>
      <c r="H12" s="14"/>
      <c r="I12" s="10"/>
      <c r="J12" s="14"/>
      <c r="L12" s="43">
        <f t="shared" si="0"/>
        <v>0</v>
      </c>
    </row>
    <row r="13" spans="1:12" ht="12.75" hidden="1" customHeight="1">
      <c r="A13" s="13" t="s">
        <v>32</v>
      </c>
      <c r="B13" s="13" t="s">
        <v>33</v>
      </c>
      <c r="C13" s="8" t="s">
        <v>34</v>
      </c>
      <c r="D13" s="11"/>
      <c r="H13" s="14"/>
      <c r="I13" s="10"/>
      <c r="J13" s="14"/>
      <c r="L13" s="43">
        <f t="shared" si="0"/>
        <v>0</v>
      </c>
    </row>
    <row r="14" spans="1:12" ht="12.75" hidden="1" customHeight="1">
      <c r="A14" s="13" t="s">
        <v>35</v>
      </c>
      <c r="B14" s="13" t="s">
        <v>36</v>
      </c>
      <c r="C14" s="8" t="s">
        <v>37</v>
      </c>
      <c r="D14" s="11"/>
      <c r="H14" s="14"/>
      <c r="I14" s="10"/>
      <c r="J14" s="14"/>
      <c r="L14" s="43">
        <f t="shared" si="0"/>
        <v>0</v>
      </c>
    </row>
    <row r="15" spans="1:12" ht="12.75" hidden="1" customHeight="1">
      <c r="A15" s="13" t="s">
        <v>38</v>
      </c>
      <c r="B15" s="13" t="s">
        <v>39</v>
      </c>
      <c r="C15" s="8" t="s">
        <v>40</v>
      </c>
      <c r="D15" s="11"/>
      <c r="H15" s="14"/>
      <c r="I15" s="10"/>
      <c r="J15" s="14"/>
      <c r="L15" s="43">
        <f t="shared" si="0"/>
        <v>0</v>
      </c>
    </row>
    <row r="16" spans="1:12" ht="12.75" hidden="1" customHeight="1">
      <c r="A16" s="13" t="s">
        <v>41</v>
      </c>
      <c r="B16" s="13" t="s">
        <v>42</v>
      </c>
      <c r="C16" s="8" t="s">
        <v>43</v>
      </c>
      <c r="D16" s="11"/>
      <c r="H16" s="14"/>
      <c r="I16" s="10"/>
      <c r="J16" s="14"/>
      <c r="L16" s="43">
        <f t="shared" si="0"/>
        <v>0</v>
      </c>
    </row>
    <row r="17" spans="1:12" ht="12.75" hidden="1" customHeight="1">
      <c r="A17" s="13" t="s">
        <v>44</v>
      </c>
      <c r="B17" s="13" t="s">
        <v>45</v>
      </c>
      <c r="C17" s="8" t="s">
        <v>46</v>
      </c>
      <c r="D17" s="11"/>
      <c r="H17" s="14"/>
      <c r="I17" s="10"/>
      <c r="J17" s="14"/>
      <c r="L17" s="43">
        <f t="shared" si="0"/>
        <v>0</v>
      </c>
    </row>
    <row r="18" spans="1:12" ht="12.75" hidden="1" customHeight="1">
      <c r="A18" s="13" t="s">
        <v>47</v>
      </c>
      <c r="B18" s="13" t="s">
        <v>48</v>
      </c>
      <c r="C18" s="8" t="s">
        <v>49</v>
      </c>
      <c r="D18" s="11"/>
      <c r="H18" s="14"/>
      <c r="I18" s="10"/>
      <c r="J18" s="14"/>
      <c r="L18" s="43">
        <f t="shared" si="0"/>
        <v>0</v>
      </c>
    </row>
    <row r="19" spans="1:12" ht="12.75" hidden="1" customHeight="1">
      <c r="A19" s="13" t="s">
        <v>50</v>
      </c>
      <c r="B19" s="13" t="s">
        <v>51</v>
      </c>
      <c r="C19" s="8" t="s">
        <v>52</v>
      </c>
      <c r="D19" s="11"/>
      <c r="H19" s="14"/>
      <c r="I19" s="10"/>
      <c r="J19" s="14"/>
      <c r="L19" s="43">
        <f t="shared" si="0"/>
        <v>0</v>
      </c>
    </row>
    <row r="20" spans="1:12" ht="12.75" hidden="1" customHeight="1">
      <c r="A20" s="13" t="s">
        <v>53</v>
      </c>
      <c r="B20" s="13" t="s">
        <v>54</v>
      </c>
      <c r="C20" s="8" t="s">
        <v>55</v>
      </c>
      <c r="D20" s="11"/>
      <c r="H20" s="14"/>
      <c r="I20" s="10"/>
      <c r="J20" s="14"/>
      <c r="L20" s="43">
        <f t="shared" si="0"/>
        <v>0</v>
      </c>
    </row>
    <row r="21" spans="1:12" ht="12.75" hidden="1" customHeight="1">
      <c r="A21" s="13" t="s">
        <v>56</v>
      </c>
      <c r="B21" s="13" t="s">
        <v>57</v>
      </c>
      <c r="C21" s="8" t="s">
        <v>58</v>
      </c>
      <c r="D21" s="15"/>
      <c r="H21" s="14"/>
      <c r="I21" s="10"/>
      <c r="J21" s="14"/>
      <c r="L21" s="43">
        <f t="shared" si="0"/>
        <v>0</v>
      </c>
    </row>
    <row r="22" spans="1:12" ht="12.75" customHeight="1">
      <c r="A22" s="16" t="s">
        <v>59</v>
      </c>
      <c r="B22" s="16" t="s">
        <v>60</v>
      </c>
      <c r="C22" s="8" t="s">
        <v>61</v>
      </c>
      <c r="D22" s="15">
        <v>54225</v>
      </c>
      <c r="E22" s="2">
        <v>50475</v>
      </c>
      <c r="F22" s="2">
        <v>28050</v>
      </c>
      <c r="G22" s="2">
        <v>50475</v>
      </c>
      <c r="H22" s="14">
        <v>28050</v>
      </c>
      <c r="I22" s="10"/>
      <c r="J22" s="14">
        <v>28050</v>
      </c>
      <c r="L22" s="43">
        <f t="shared" si="0"/>
        <v>0</v>
      </c>
    </row>
    <row r="23" spans="1:12" ht="12.75" hidden="1" customHeight="1">
      <c r="A23" s="13" t="s">
        <v>62</v>
      </c>
      <c r="B23" s="13" t="s">
        <v>63</v>
      </c>
      <c r="C23" s="8" t="s">
        <v>64</v>
      </c>
      <c r="D23" s="15"/>
      <c r="H23" s="14"/>
      <c r="I23" s="10"/>
      <c r="J23" s="14"/>
      <c r="L23" s="43">
        <f t="shared" si="0"/>
        <v>0</v>
      </c>
    </row>
    <row r="24" spans="1:12" ht="12.75" hidden="1" customHeight="1">
      <c r="A24" s="13" t="s">
        <v>65</v>
      </c>
      <c r="B24" s="13" t="s">
        <v>66</v>
      </c>
      <c r="C24" s="8" t="s">
        <v>67</v>
      </c>
      <c r="D24" s="15"/>
      <c r="H24" s="14"/>
      <c r="I24" s="10"/>
      <c r="J24" s="14"/>
      <c r="L24" s="43">
        <f t="shared" si="0"/>
        <v>0</v>
      </c>
    </row>
    <row r="25" spans="1:12" ht="12.75" hidden="1" customHeight="1">
      <c r="A25" s="13" t="s">
        <v>68</v>
      </c>
      <c r="B25" s="13" t="s">
        <v>69</v>
      </c>
      <c r="C25" s="8" t="s">
        <v>70</v>
      </c>
      <c r="D25" s="15"/>
      <c r="H25" s="14"/>
      <c r="I25" s="10"/>
      <c r="J25" s="14"/>
      <c r="L25" s="43">
        <f t="shared" si="0"/>
        <v>0</v>
      </c>
    </row>
    <row r="26" spans="1:12" ht="12.75" hidden="1" customHeight="1">
      <c r="A26" s="13" t="s">
        <v>71</v>
      </c>
      <c r="B26" s="13" t="s">
        <v>72</v>
      </c>
      <c r="C26" s="8" t="s">
        <v>73</v>
      </c>
      <c r="D26" s="15"/>
      <c r="H26" s="14"/>
      <c r="I26" s="10"/>
      <c r="J26" s="14"/>
      <c r="L26" s="43">
        <f t="shared" si="0"/>
        <v>0</v>
      </c>
    </row>
    <row r="27" spans="1:12" ht="12.75" hidden="1" customHeight="1">
      <c r="A27" s="13" t="s">
        <v>74</v>
      </c>
      <c r="B27" s="13" t="s">
        <v>75</v>
      </c>
      <c r="C27" s="8" t="s">
        <v>76</v>
      </c>
      <c r="D27" s="15"/>
      <c r="H27" s="14"/>
      <c r="I27" s="10"/>
      <c r="J27" s="14"/>
      <c r="L27" s="43">
        <f t="shared" si="0"/>
        <v>0</v>
      </c>
    </row>
    <row r="28" spans="1:12" ht="12.75" hidden="1" customHeight="1">
      <c r="A28" s="13" t="s">
        <v>77</v>
      </c>
      <c r="B28" s="13" t="s">
        <v>78</v>
      </c>
      <c r="C28" s="8" t="s">
        <v>79</v>
      </c>
      <c r="D28" s="15"/>
      <c r="H28" s="14"/>
      <c r="I28" s="10"/>
      <c r="J28" s="14"/>
      <c r="L28" s="43">
        <f t="shared" si="0"/>
        <v>0</v>
      </c>
    </row>
    <row r="29" spans="1:12" ht="12.75" customHeight="1">
      <c r="A29" s="17">
        <v>52258</v>
      </c>
      <c r="B29" s="17" t="s">
        <v>80</v>
      </c>
      <c r="C29" s="18" t="s">
        <v>80</v>
      </c>
      <c r="D29" s="19">
        <v>400</v>
      </c>
      <c r="E29" s="2">
        <v>400</v>
      </c>
      <c r="F29" s="2">
        <v>400</v>
      </c>
      <c r="G29" s="2">
        <v>400</v>
      </c>
      <c r="H29" s="14">
        <v>400</v>
      </c>
      <c r="I29" s="10"/>
      <c r="J29" s="14">
        <v>400</v>
      </c>
      <c r="L29" s="43">
        <f t="shared" si="0"/>
        <v>0</v>
      </c>
    </row>
    <row r="30" spans="1:12" ht="12.75" customHeight="1">
      <c r="A30" s="17">
        <v>52260</v>
      </c>
      <c r="B30" s="17" t="s">
        <v>81</v>
      </c>
      <c r="C30" s="18" t="s">
        <v>81</v>
      </c>
      <c r="D30" s="19">
        <v>600</v>
      </c>
      <c r="E30" s="2">
        <v>600</v>
      </c>
      <c r="F30" s="2">
        <v>600</v>
      </c>
      <c r="G30" s="2">
        <v>600</v>
      </c>
      <c r="H30" s="14">
        <v>600</v>
      </c>
      <c r="I30" s="10"/>
      <c r="J30" s="14">
        <v>600</v>
      </c>
      <c r="L30" s="43">
        <f t="shared" si="0"/>
        <v>0</v>
      </c>
    </row>
    <row r="31" spans="1:12" ht="12.75" customHeight="1">
      <c r="A31" s="17">
        <v>52262</v>
      </c>
      <c r="B31" s="17" t="s">
        <v>82</v>
      </c>
      <c r="C31" s="18" t="s">
        <v>82</v>
      </c>
      <c r="D31" s="19">
        <v>4420</v>
      </c>
      <c r="E31" s="2">
        <v>4420</v>
      </c>
      <c r="F31" s="2">
        <v>4420</v>
      </c>
      <c r="G31" s="2">
        <v>4420</v>
      </c>
      <c r="H31" s="14">
        <v>4420</v>
      </c>
      <c r="I31" s="10"/>
      <c r="J31" s="14">
        <v>4420</v>
      </c>
      <c r="L31" s="43">
        <f t="shared" si="0"/>
        <v>0</v>
      </c>
    </row>
    <row r="32" spans="1:12" ht="12.75" customHeight="1">
      <c r="A32" s="13" t="s">
        <v>83</v>
      </c>
      <c r="B32" s="13" t="s">
        <v>84</v>
      </c>
      <c r="C32" s="8" t="s">
        <v>85</v>
      </c>
      <c r="D32" s="15">
        <v>5000</v>
      </c>
      <c r="E32" s="2">
        <v>5500</v>
      </c>
      <c r="F32" s="2">
        <v>8000</v>
      </c>
      <c r="G32" s="2">
        <v>5500</v>
      </c>
      <c r="H32" s="14">
        <v>8000</v>
      </c>
      <c r="I32" s="10"/>
      <c r="J32" s="14">
        <v>8000</v>
      </c>
      <c r="L32" s="43">
        <f t="shared" si="0"/>
        <v>0</v>
      </c>
    </row>
    <row r="33" spans="1:15" ht="12.75" customHeight="1">
      <c r="A33" s="13" t="s">
        <v>86</v>
      </c>
      <c r="B33" s="13" t="s">
        <v>87</v>
      </c>
      <c r="C33" s="8" t="s">
        <v>88</v>
      </c>
      <c r="D33" s="15">
        <v>5000</v>
      </c>
      <c r="E33" s="2">
        <v>5000</v>
      </c>
      <c r="F33" s="2">
        <v>8000</v>
      </c>
      <c r="G33" s="2">
        <v>5000</v>
      </c>
      <c r="H33" s="14">
        <v>8000</v>
      </c>
      <c r="I33" s="10"/>
      <c r="J33" s="14">
        <v>8000</v>
      </c>
      <c r="L33" s="43">
        <f t="shared" si="0"/>
        <v>0</v>
      </c>
    </row>
    <row r="34" spans="1:15" ht="12.75" customHeight="1">
      <c r="A34" s="16" t="s">
        <v>89</v>
      </c>
      <c r="B34" s="16" t="s">
        <v>90</v>
      </c>
      <c r="C34" s="8" t="s">
        <v>91</v>
      </c>
      <c r="D34" s="15">
        <v>53543</v>
      </c>
      <c r="E34" s="2">
        <v>54435</v>
      </c>
      <c r="F34" s="2">
        <v>41888</v>
      </c>
      <c r="G34" s="2">
        <v>41885</v>
      </c>
      <c r="H34" s="14">
        <v>41888</v>
      </c>
      <c r="I34" s="10"/>
      <c r="J34" s="14">
        <v>41888</v>
      </c>
      <c r="L34" s="43">
        <f t="shared" si="0"/>
        <v>0</v>
      </c>
    </row>
    <row r="35" spans="1:15" ht="12.75" customHeight="1">
      <c r="A35" s="16" t="s">
        <v>92</v>
      </c>
      <c r="B35" s="16" t="s">
        <v>93</v>
      </c>
      <c r="C35" s="8" t="s">
        <v>94</v>
      </c>
      <c r="D35" s="15">
        <v>61209</v>
      </c>
      <c r="E35" s="2">
        <v>76462</v>
      </c>
      <c r="F35" s="2">
        <v>13261</v>
      </c>
      <c r="G35" s="2">
        <v>26992</v>
      </c>
      <c r="H35" s="14">
        <v>13261</v>
      </c>
      <c r="I35" s="10"/>
      <c r="J35" s="14">
        <v>13261</v>
      </c>
      <c r="L35" s="43">
        <f t="shared" si="0"/>
        <v>0</v>
      </c>
    </row>
    <row r="36" spans="1:15" ht="12.75" customHeight="1">
      <c r="A36" s="13" t="s">
        <v>95</v>
      </c>
      <c r="B36" s="13" t="s">
        <v>96</v>
      </c>
      <c r="C36" s="8" t="s">
        <v>97</v>
      </c>
      <c r="D36" s="15">
        <v>3000</v>
      </c>
      <c r="E36" s="2">
        <v>3000</v>
      </c>
      <c r="F36" s="2">
        <v>3000</v>
      </c>
      <c r="G36" s="2">
        <v>3000</v>
      </c>
      <c r="H36" s="2">
        <v>3000</v>
      </c>
      <c r="I36" s="10"/>
      <c r="J36" s="2">
        <v>3000</v>
      </c>
      <c r="L36" s="43">
        <f t="shared" si="0"/>
        <v>0</v>
      </c>
    </row>
    <row r="37" spans="1:15" ht="12.75" customHeight="1">
      <c r="A37" s="20">
        <v>52436</v>
      </c>
      <c r="B37" s="20"/>
      <c r="C37" s="18" t="s">
        <v>98</v>
      </c>
      <c r="D37" s="21">
        <v>132300</v>
      </c>
      <c r="E37" s="2">
        <v>132300</v>
      </c>
      <c r="F37" s="2">
        <v>142884</v>
      </c>
      <c r="G37" s="2">
        <v>132300</v>
      </c>
      <c r="H37" s="14">
        <v>142884</v>
      </c>
      <c r="I37" s="10"/>
      <c r="J37" s="14">
        <v>142884</v>
      </c>
      <c r="L37" s="43">
        <f t="shared" si="0"/>
        <v>0</v>
      </c>
    </row>
    <row r="38" spans="1:15" ht="12.75" customHeight="1">
      <c r="A38" s="16" t="s">
        <v>99</v>
      </c>
      <c r="B38" s="16" t="s">
        <v>100</v>
      </c>
      <c r="C38" s="8" t="s">
        <v>101</v>
      </c>
      <c r="D38" s="21">
        <f>+D5*0.1472</f>
        <v>502688</v>
      </c>
      <c r="E38" s="2">
        <f>+E5*0.1437</f>
        <v>470089.40249999997</v>
      </c>
      <c r="F38" s="2">
        <v>608941</v>
      </c>
      <c r="G38" s="2">
        <v>521366</v>
      </c>
      <c r="H38" s="24">
        <f>+F38/F5*H5</f>
        <v>689261.84668277588</v>
      </c>
      <c r="I38" s="10"/>
      <c r="J38" s="24">
        <f>+H38/H5*J5+84577</f>
        <v>773838.84668277588</v>
      </c>
      <c r="L38" s="43">
        <f t="shared" si="0"/>
        <v>84577</v>
      </c>
    </row>
    <row r="39" spans="1:15" ht="12.75" customHeight="1">
      <c r="A39" s="20">
        <v>52890</v>
      </c>
      <c r="B39" s="20"/>
      <c r="C39" s="18" t="s">
        <v>102</v>
      </c>
      <c r="D39" s="21">
        <v>276376</v>
      </c>
      <c r="E39" s="2">
        <v>294340</v>
      </c>
      <c r="F39" s="2">
        <v>294340</v>
      </c>
      <c r="G39" s="2">
        <v>294340</v>
      </c>
      <c r="H39" s="14">
        <v>294340</v>
      </c>
      <c r="I39" s="10"/>
      <c r="J39" s="14">
        <v>294340</v>
      </c>
      <c r="L39" s="43">
        <f t="shared" si="0"/>
        <v>0</v>
      </c>
    </row>
    <row r="40" spans="1:15" ht="12.75" customHeight="1">
      <c r="A40" s="16" t="s">
        <v>103</v>
      </c>
      <c r="B40" s="16" t="s">
        <v>104</v>
      </c>
      <c r="C40" s="8" t="s">
        <v>105</v>
      </c>
      <c r="D40" s="21">
        <f>+D5*0.19</f>
        <v>648850</v>
      </c>
      <c r="E40" s="2">
        <v>886329</v>
      </c>
      <c r="F40" s="2">
        <v>626648</v>
      </c>
      <c r="G40" s="2">
        <v>626236</v>
      </c>
      <c r="H40" s="24">
        <v>626648</v>
      </c>
      <c r="I40" s="10"/>
      <c r="J40" s="24">
        <f>1943991-1779988+626648</f>
        <v>790651</v>
      </c>
      <c r="L40" s="43">
        <f t="shared" si="0"/>
        <v>164003</v>
      </c>
    </row>
    <row r="41" spans="1:15" ht="12.75" hidden="1" customHeight="1">
      <c r="A41" s="13" t="s">
        <v>106</v>
      </c>
      <c r="B41" s="13" t="s">
        <v>107</v>
      </c>
      <c r="C41" s="8" t="s">
        <v>108</v>
      </c>
      <c r="D41" s="11"/>
      <c r="I41" s="10"/>
      <c r="L41" s="43">
        <f t="shared" si="0"/>
        <v>0</v>
      </c>
    </row>
    <row r="42" spans="1:15" ht="12.75" customHeight="1">
      <c r="A42" s="13" t="s">
        <v>109</v>
      </c>
      <c r="B42" s="13" t="s">
        <v>110</v>
      </c>
      <c r="C42" s="8" t="s">
        <v>111</v>
      </c>
      <c r="D42" s="22">
        <v>16000</v>
      </c>
      <c r="E42" s="2">
        <v>14000</v>
      </c>
      <c r="F42" s="2">
        <v>16000</v>
      </c>
      <c r="G42" s="2">
        <v>21700</v>
      </c>
      <c r="H42" s="2">
        <v>23000</v>
      </c>
      <c r="I42" s="10"/>
      <c r="J42" s="2">
        <v>28000</v>
      </c>
      <c r="L42" s="43">
        <f t="shared" si="0"/>
        <v>5000</v>
      </c>
      <c r="O42" s="2"/>
    </row>
    <row r="43" spans="1:15" ht="12.75" customHeight="1">
      <c r="A43" s="13" t="s">
        <v>112</v>
      </c>
      <c r="B43" s="13" t="s">
        <v>113</v>
      </c>
      <c r="C43" s="8" t="s">
        <v>114</v>
      </c>
      <c r="D43" s="22">
        <v>9000</v>
      </c>
      <c r="E43" s="2">
        <v>8000</v>
      </c>
      <c r="F43" s="2">
        <v>9000</v>
      </c>
      <c r="G43" s="2">
        <v>14000</v>
      </c>
      <c r="H43" s="2">
        <v>15000</v>
      </c>
      <c r="I43" s="10"/>
      <c r="J43" s="2">
        <v>20000</v>
      </c>
      <c r="L43" s="43">
        <f t="shared" si="0"/>
        <v>5000</v>
      </c>
      <c r="O43" s="2"/>
    </row>
    <row r="44" spans="1:15" ht="12.75" customHeight="1">
      <c r="A44" s="13" t="s">
        <v>115</v>
      </c>
      <c r="B44" s="13" t="s">
        <v>116</v>
      </c>
      <c r="C44" s="8" t="s">
        <v>117</v>
      </c>
      <c r="D44" s="12">
        <v>215000</v>
      </c>
      <c r="E44" s="2">
        <v>200000</v>
      </c>
      <c r="F44" s="2">
        <v>215000</v>
      </c>
      <c r="G44" s="2">
        <v>215000</v>
      </c>
      <c r="H44" s="2">
        <v>225000</v>
      </c>
      <c r="I44" s="10"/>
      <c r="J44" s="2">
        <v>250000</v>
      </c>
      <c r="L44" s="43">
        <f t="shared" si="0"/>
        <v>25000</v>
      </c>
      <c r="O44" s="2"/>
    </row>
    <row r="45" spans="1:15" ht="12.75" customHeight="1">
      <c r="A45" s="13" t="s">
        <v>118</v>
      </c>
      <c r="B45" s="13" t="s">
        <v>119</v>
      </c>
      <c r="C45" s="8" t="s">
        <v>120</v>
      </c>
      <c r="D45" s="12">
        <v>95000</v>
      </c>
      <c r="E45" s="2">
        <v>80000</v>
      </c>
      <c r="F45" s="2">
        <v>95000</v>
      </c>
      <c r="G45" s="2">
        <v>95000</v>
      </c>
      <c r="H45" s="2">
        <v>105000</v>
      </c>
      <c r="I45" s="10"/>
      <c r="J45" s="2">
        <v>120000</v>
      </c>
      <c r="L45" s="43">
        <f t="shared" si="0"/>
        <v>15000</v>
      </c>
      <c r="O45" s="2"/>
    </row>
    <row r="46" spans="1:15" s="26" customFormat="1" ht="12.75" customHeight="1">
      <c r="A46" s="16" t="s">
        <v>121</v>
      </c>
      <c r="B46" s="16" t="s">
        <v>122</v>
      </c>
      <c r="C46" s="8" t="s">
        <v>123</v>
      </c>
      <c r="D46" s="21">
        <v>473423</v>
      </c>
      <c r="E46" s="23">
        <v>836820</v>
      </c>
      <c r="F46" s="23">
        <v>870375</v>
      </c>
      <c r="G46" s="23">
        <v>836820</v>
      </c>
      <c r="H46" s="24">
        <v>870375</v>
      </c>
      <c r="I46" s="25"/>
      <c r="J46" s="24">
        <v>902675</v>
      </c>
      <c r="L46" s="43">
        <f t="shared" si="0"/>
        <v>32300</v>
      </c>
    </row>
    <row r="47" spans="1:15" s="26" customFormat="1" ht="12.75" customHeight="1">
      <c r="A47" s="20">
        <v>53601</v>
      </c>
      <c r="B47" s="20"/>
      <c r="C47" s="18" t="s">
        <v>124</v>
      </c>
      <c r="D47" s="21">
        <v>150000</v>
      </c>
      <c r="E47" s="23">
        <v>150000</v>
      </c>
      <c r="F47" s="23">
        <v>150000</v>
      </c>
      <c r="G47" s="23">
        <v>150000</v>
      </c>
      <c r="H47" s="24">
        <v>150000</v>
      </c>
      <c r="I47" s="25"/>
      <c r="J47" s="24">
        <v>150000</v>
      </c>
      <c r="L47" s="43">
        <f t="shared" si="0"/>
        <v>0</v>
      </c>
    </row>
    <row r="48" spans="1:15" ht="12.75" customHeight="1">
      <c r="A48" s="13" t="s">
        <v>125</v>
      </c>
      <c r="B48" s="13" t="s">
        <v>126</v>
      </c>
      <c r="C48" s="8" t="s">
        <v>127</v>
      </c>
      <c r="D48" s="11">
        <v>3000</v>
      </c>
      <c r="E48" s="2">
        <v>3000</v>
      </c>
      <c r="F48" s="2">
        <v>3000</v>
      </c>
      <c r="G48" s="2">
        <v>3000</v>
      </c>
      <c r="H48" s="2">
        <v>3000</v>
      </c>
      <c r="I48" s="10"/>
      <c r="J48" s="2">
        <v>3000</v>
      </c>
      <c r="L48" s="43">
        <f t="shared" si="0"/>
        <v>0</v>
      </c>
    </row>
    <row r="49" spans="1:12" ht="12.75" customHeight="1">
      <c r="A49" s="13" t="s">
        <v>128</v>
      </c>
      <c r="B49" s="13" t="s">
        <v>129</v>
      </c>
      <c r="C49" s="8" t="s">
        <v>130</v>
      </c>
      <c r="D49" s="11">
        <v>5000</v>
      </c>
      <c r="E49" s="2">
        <v>5000</v>
      </c>
      <c r="F49" s="2">
        <v>5000</v>
      </c>
      <c r="G49" s="2">
        <v>5000</v>
      </c>
      <c r="H49" s="2">
        <v>5000</v>
      </c>
      <c r="I49" s="10"/>
      <c r="J49" s="2">
        <v>5000</v>
      </c>
      <c r="L49" s="43">
        <f t="shared" si="0"/>
        <v>0</v>
      </c>
    </row>
    <row r="50" spans="1:12" ht="12.75" customHeight="1">
      <c r="A50" s="13" t="s">
        <v>131</v>
      </c>
      <c r="B50" s="13" t="s">
        <v>132</v>
      </c>
      <c r="C50" s="8" t="s">
        <v>133</v>
      </c>
      <c r="D50" s="22">
        <v>8000</v>
      </c>
      <c r="E50" s="2">
        <v>8000</v>
      </c>
      <c r="F50" s="2">
        <v>13000</v>
      </c>
      <c r="G50" s="2">
        <v>13000</v>
      </c>
      <c r="H50" s="2">
        <v>13000</v>
      </c>
      <c r="I50" s="10"/>
      <c r="J50" s="2">
        <v>13000</v>
      </c>
      <c r="L50" s="43">
        <f t="shared" si="0"/>
        <v>0</v>
      </c>
    </row>
    <row r="51" spans="1:12" ht="12.75" customHeight="1">
      <c r="A51" s="13" t="s">
        <v>134</v>
      </c>
      <c r="B51" s="13" t="s">
        <v>135</v>
      </c>
      <c r="C51" s="8" t="s">
        <v>136</v>
      </c>
      <c r="D51" s="22">
        <v>36000</v>
      </c>
      <c r="E51" s="2">
        <v>34000</v>
      </c>
      <c r="F51" s="2">
        <v>36256</v>
      </c>
      <c r="G51" s="2">
        <v>37056</v>
      </c>
      <c r="H51" s="2">
        <v>37000</v>
      </c>
      <c r="I51" s="10"/>
      <c r="J51" s="2">
        <v>37000</v>
      </c>
      <c r="L51" s="43">
        <f t="shared" si="0"/>
        <v>0</v>
      </c>
    </row>
    <row r="52" spans="1:12" ht="12.75" customHeight="1">
      <c r="A52" s="13" t="s">
        <v>137</v>
      </c>
      <c r="B52" s="13" t="s">
        <v>138</v>
      </c>
      <c r="C52" s="8" t="s">
        <v>139</v>
      </c>
      <c r="D52" s="11">
        <v>600</v>
      </c>
      <c r="E52" s="2">
        <v>600</v>
      </c>
      <c r="F52" s="2">
        <v>600</v>
      </c>
      <c r="G52" s="2">
        <v>600</v>
      </c>
      <c r="H52" s="2">
        <v>600</v>
      </c>
      <c r="I52" s="10"/>
      <c r="J52" s="2">
        <v>600</v>
      </c>
      <c r="L52" s="43">
        <f t="shared" si="0"/>
        <v>0</v>
      </c>
    </row>
    <row r="53" spans="1:12" ht="12.75" customHeight="1">
      <c r="A53" s="13" t="s">
        <v>140</v>
      </c>
      <c r="B53" s="13" t="s">
        <v>141</v>
      </c>
      <c r="C53" s="8" t="s">
        <v>142</v>
      </c>
      <c r="D53" s="11">
        <v>8000</v>
      </c>
      <c r="E53" s="2">
        <v>8000</v>
      </c>
      <c r="F53" s="2">
        <v>8000</v>
      </c>
      <c r="G53" s="2">
        <v>8000</v>
      </c>
      <c r="H53" s="2">
        <v>8000</v>
      </c>
      <c r="I53" s="10"/>
      <c r="J53" s="2">
        <v>8000</v>
      </c>
      <c r="L53" s="43">
        <f t="shared" si="0"/>
        <v>0</v>
      </c>
    </row>
    <row r="54" spans="1:12" ht="12.75" customHeight="1">
      <c r="A54" s="13" t="s">
        <v>143</v>
      </c>
      <c r="B54" s="13" t="s">
        <v>144</v>
      </c>
      <c r="C54" s="8" t="s">
        <v>145</v>
      </c>
      <c r="D54" s="11">
        <v>30000</v>
      </c>
      <c r="E54" s="2">
        <v>30000</v>
      </c>
      <c r="F54" s="2">
        <v>30000</v>
      </c>
      <c r="G54" s="2">
        <v>30000</v>
      </c>
      <c r="H54" s="2">
        <v>60000</v>
      </c>
      <c r="I54" s="10"/>
      <c r="J54" s="2">
        <v>60000</v>
      </c>
      <c r="L54" s="43">
        <f t="shared" si="0"/>
        <v>0</v>
      </c>
    </row>
    <row r="55" spans="1:12" ht="12.75" customHeight="1">
      <c r="A55" s="13" t="s">
        <v>146</v>
      </c>
      <c r="B55" s="13" t="s">
        <v>147</v>
      </c>
      <c r="C55" s="8" t="s">
        <v>148</v>
      </c>
      <c r="D55" s="11">
        <v>20000</v>
      </c>
      <c r="E55" s="2">
        <v>20000</v>
      </c>
      <c r="F55" s="2">
        <v>20000</v>
      </c>
      <c r="G55" s="2">
        <v>20000</v>
      </c>
      <c r="H55" s="2">
        <v>20000</v>
      </c>
      <c r="I55" s="10"/>
      <c r="J55" s="2">
        <v>20000</v>
      </c>
      <c r="L55" s="43">
        <f t="shared" si="0"/>
        <v>0</v>
      </c>
    </row>
    <row r="56" spans="1:12" ht="12.75" customHeight="1">
      <c r="A56" s="13" t="s">
        <v>149</v>
      </c>
      <c r="B56" s="13" t="s">
        <v>150</v>
      </c>
      <c r="C56" s="8" t="s">
        <v>151</v>
      </c>
      <c r="D56" s="11">
        <v>8000</v>
      </c>
      <c r="E56" s="2">
        <v>5000</v>
      </c>
      <c r="F56" s="2">
        <v>8000</v>
      </c>
      <c r="G56" s="2">
        <v>8000</v>
      </c>
      <c r="H56" s="2">
        <v>8000</v>
      </c>
      <c r="I56" s="10"/>
      <c r="J56" s="2">
        <v>8000</v>
      </c>
      <c r="L56" s="43">
        <f t="shared" si="0"/>
        <v>0</v>
      </c>
    </row>
    <row r="57" spans="1:12" ht="12.75" customHeight="1">
      <c r="A57" s="13" t="s">
        <v>152</v>
      </c>
      <c r="B57" s="13" t="s">
        <v>153</v>
      </c>
      <c r="C57" s="8" t="s">
        <v>154</v>
      </c>
      <c r="D57" s="11">
        <v>600</v>
      </c>
      <c r="E57" s="2">
        <v>600</v>
      </c>
      <c r="F57" s="2">
        <v>600</v>
      </c>
      <c r="G57" s="2">
        <v>600</v>
      </c>
      <c r="H57" s="2">
        <v>600</v>
      </c>
      <c r="I57" s="10"/>
      <c r="J57" s="2">
        <v>600</v>
      </c>
      <c r="L57" s="43">
        <f t="shared" si="0"/>
        <v>0</v>
      </c>
    </row>
    <row r="58" spans="1:12" ht="12.75" customHeight="1">
      <c r="A58" s="13" t="s">
        <v>155</v>
      </c>
      <c r="B58" s="13" t="s">
        <v>156</v>
      </c>
      <c r="C58" s="8" t="s">
        <v>157</v>
      </c>
      <c r="D58" s="11">
        <v>3000</v>
      </c>
      <c r="E58" s="2">
        <v>3000</v>
      </c>
      <c r="F58" s="2">
        <v>5500</v>
      </c>
      <c r="G58" s="2">
        <v>5500</v>
      </c>
      <c r="H58" s="2">
        <v>5500</v>
      </c>
      <c r="I58" s="10"/>
      <c r="J58" s="2">
        <v>5500</v>
      </c>
      <c r="L58" s="43">
        <f t="shared" si="0"/>
        <v>0</v>
      </c>
    </row>
    <row r="59" spans="1:12" ht="12.75" customHeight="1">
      <c r="A59" s="13" t="s">
        <v>158</v>
      </c>
      <c r="B59" s="13" t="s">
        <v>159</v>
      </c>
      <c r="C59" s="8" t="s">
        <v>160</v>
      </c>
      <c r="D59" s="11">
        <v>55000</v>
      </c>
      <c r="E59" s="2">
        <v>50000</v>
      </c>
      <c r="F59" s="2">
        <v>55000</v>
      </c>
      <c r="G59" s="2">
        <v>55000</v>
      </c>
      <c r="H59" s="2">
        <v>40000</v>
      </c>
      <c r="I59" s="10"/>
      <c r="J59" s="2">
        <v>40000</v>
      </c>
      <c r="L59" s="43">
        <f t="shared" si="0"/>
        <v>0</v>
      </c>
    </row>
    <row r="60" spans="1:12" ht="12.75" customHeight="1">
      <c r="A60" s="13" t="s">
        <v>161</v>
      </c>
      <c r="B60" s="13" t="s">
        <v>162</v>
      </c>
      <c r="C60" s="8" t="s">
        <v>163</v>
      </c>
      <c r="D60" s="11">
        <v>25000</v>
      </c>
      <c r="E60" s="2">
        <v>20000</v>
      </c>
      <c r="F60" s="2">
        <v>25000</v>
      </c>
      <c r="G60" s="2">
        <v>25000</v>
      </c>
      <c r="H60" s="2">
        <v>25000</v>
      </c>
      <c r="I60" s="10"/>
      <c r="J60" s="2">
        <v>25000</v>
      </c>
      <c r="L60" s="43">
        <f t="shared" si="0"/>
        <v>0</v>
      </c>
    </row>
    <row r="61" spans="1:12" ht="12.75" customHeight="1">
      <c r="A61" s="13" t="s">
        <v>164</v>
      </c>
      <c r="B61" s="13" t="s">
        <v>165</v>
      </c>
      <c r="C61" s="8" t="s">
        <v>166</v>
      </c>
      <c r="D61" s="12">
        <v>415000</v>
      </c>
      <c r="E61" s="2">
        <v>320000</v>
      </c>
      <c r="F61" s="2">
        <v>415000</v>
      </c>
      <c r="G61" s="2">
        <v>415000</v>
      </c>
      <c r="H61" s="2">
        <v>415000</v>
      </c>
      <c r="I61" s="10"/>
      <c r="J61" s="2">
        <v>415000</v>
      </c>
      <c r="L61" s="43">
        <f t="shared" si="0"/>
        <v>0</v>
      </c>
    </row>
    <row r="62" spans="1:12" ht="12.75" customHeight="1">
      <c r="A62" s="13" t="s">
        <v>167</v>
      </c>
      <c r="B62" s="13" t="s">
        <v>168</v>
      </c>
      <c r="C62" s="8" t="s">
        <v>169</v>
      </c>
      <c r="D62" s="12">
        <v>220000</v>
      </c>
      <c r="E62" s="2">
        <v>200000</v>
      </c>
      <c r="F62" s="2">
        <v>220000</v>
      </c>
      <c r="G62" s="2">
        <v>220000</v>
      </c>
      <c r="H62" s="2">
        <v>220000</v>
      </c>
      <c r="I62" s="10"/>
      <c r="J62" s="2">
        <v>220000</v>
      </c>
      <c r="L62" s="43">
        <f t="shared" si="0"/>
        <v>0</v>
      </c>
    </row>
    <row r="63" spans="1:12" ht="12.75" hidden="1" customHeight="1">
      <c r="A63" s="13" t="s">
        <v>170</v>
      </c>
      <c r="B63" s="13" t="s">
        <v>171</v>
      </c>
      <c r="C63" s="8" t="s">
        <v>172</v>
      </c>
      <c r="D63" s="22"/>
      <c r="I63" s="10"/>
      <c r="L63" s="43">
        <f t="shared" si="0"/>
        <v>0</v>
      </c>
    </row>
    <row r="64" spans="1:12" ht="12.75" hidden="1" customHeight="1">
      <c r="A64" s="13" t="s">
        <v>173</v>
      </c>
      <c r="B64" s="13" t="s">
        <v>174</v>
      </c>
      <c r="C64" s="8" t="s">
        <v>175</v>
      </c>
      <c r="D64" s="22"/>
      <c r="I64" s="10"/>
      <c r="L64" s="43">
        <f t="shared" si="0"/>
        <v>0</v>
      </c>
    </row>
    <row r="65" spans="1:12" ht="12.75" customHeight="1">
      <c r="A65" s="13" t="s">
        <v>176</v>
      </c>
      <c r="B65" s="13" t="s">
        <v>177</v>
      </c>
      <c r="C65" s="8" t="s">
        <v>178</v>
      </c>
      <c r="D65" s="12">
        <v>90000</v>
      </c>
      <c r="E65" s="2">
        <v>75000</v>
      </c>
      <c r="F65" s="2">
        <v>90000</v>
      </c>
      <c r="G65" s="2">
        <v>90000</v>
      </c>
      <c r="H65" s="2">
        <v>90000</v>
      </c>
      <c r="I65" s="10"/>
      <c r="J65" s="2">
        <v>152961</v>
      </c>
      <c r="L65" s="43">
        <f t="shared" si="0"/>
        <v>62961</v>
      </c>
    </row>
    <row r="66" spans="1:12" ht="12.75" customHeight="1">
      <c r="A66" s="13" t="s">
        <v>179</v>
      </c>
      <c r="B66" s="13" t="s">
        <v>180</v>
      </c>
      <c r="C66" s="8" t="s">
        <v>181</v>
      </c>
      <c r="D66" s="22">
        <v>31000</v>
      </c>
      <c r="E66" s="2">
        <v>31000</v>
      </c>
      <c r="F66" s="2">
        <v>31000</v>
      </c>
      <c r="G66" s="2">
        <v>31000</v>
      </c>
      <c r="H66" s="2">
        <v>31000</v>
      </c>
      <c r="I66" s="10"/>
      <c r="J66" s="2">
        <v>31000</v>
      </c>
      <c r="L66" s="43">
        <f t="shared" si="0"/>
        <v>0</v>
      </c>
    </row>
    <row r="67" spans="1:12" ht="12.75" customHeight="1">
      <c r="A67" s="13" t="s">
        <v>182</v>
      </c>
      <c r="B67" s="13" t="s">
        <v>183</v>
      </c>
      <c r="C67" s="8" t="s">
        <v>184</v>
      </c>
      <c r="D67" s="22">
        <v>10000</v>
      </c>
      <c r="E67" s="2">
        <v>5000</v>
      </c>
      <c r="F67" s="2">
        <v>10000</v>
      </c>
      <c r="G67" s="2">
        <v>10000</v>
      </c>
      <c r="H67" s="2">
        <v>25000</v>
      </c>
      <c r="I67" s="10"/>
      <c r="J67" s="2">
        <v>25000</v>
      </c>
      <c r="L67" s="43">
        <f t="shared" si="0"/>
        <v>0</v>
      </c>
    </row>
    <row r="68" spans="1:12" ht="12.75" customHeight="1">
      <c r="A68" s="13" t="s">
        <v>185</v>
      </c>
      <c r="B68" s="13" t="s">
        <v>186</v>
      </c>
      <c r="C68" s="8" t="s">
        <v>187</v>
      </c>
      <c r="D68" s="22">
        <v>2993</v>
      </c>
      <c r="E68" s="2">
        <v>0</v>
      </c>
      <c r="F68" s="2">
        <v>2993</v>
      </c>
      <c r="G68" s="2">
        <v>2993</v>
      </c>
      <c r="H68" s="2">
        <v>3000</v>
      </c>
      <c r="I68" s="10"/>
      <c r="J68" s="2">
        <v>3000</v>
      </c>
      <c r="L68" s="43">
        <f t="shared" si="0"/>
        <v>0</v>
      </c>
    </row>
    <row r="69" spans="1:12" ht="12.75" customHeight="1">
      <c r="A69" s="13" t="s">
        <v>188</v>
      </c>
      <c r="B69" s="13" t="s">
        <v>189</v>
      </c>
      <c r="C69" s="8" t="s">
        <v>190</v>
      </c>
      <c r="D69" s="12">
        <v>120000</v>
      </c>
      <c r="E69" s="2">
        <v>120000</v>
      </c>
      <c r="F69" s="2">
        <v>276818</v>
      </c>
      <c r="G69" s="2">
        <v>276817</v>
      </c>
      <c r="H69" s="2">
        <v>150000</v>
      </c>
      <c r="I69" s="10"/>
      <c r="J69" s="2">
        <v>150000</v>
      </c>
      <c r="L69" s="43">
        <f t="shared" si="0"/>
        <v>0</v>
      </c>
    </row>
    <row r="70" spans="1:12" ht="12.75" customHeight="1">
      <c r="A70" s="13" t="s">
        <v>191</v>
      </c>
      <c r="B70" s="13" t="s">
        <v>192</v>
      </c>
      <c r="C70" s="8" t="s">
        <v>193</v>
      </c>
      <c r="D70" s="12">
        <v>100000</v>
      </c>
      <c r="E70" s="2">
        <v>75000</v>
      </c>
      <c r="F70" s="2">
        <v>115000</v>
      </c>
      <c r="G70" s="2">
        <v>130000</v>
      </c>
      <c r="H70" s="2">
        <v>115000</v>
      </c>
      <c r="I70" s="10"/>
      <c r="J70" s="2">
        <v>115000</v>
      </c>
      <c r="L70" s="43">
        <f t="shared" ref="L70:L78" si="1">+J70-H70</f>
        <v>0</v>
      </c>
    </row>
    <row r="71" spans="1:12" ht="12.75" customHeight="1">
      <c r="A71" s="13" t="s">
        <v>194</v>
      </c>
      <c r="B71" s="13" t="s">
        <v>195</v>
      </c>
      <c r="C71" s="8" t="s">
        <v>196</v>
      </c>
      <c r="D71" s="12">
        <v>75000</v>
      </c>
      <c r="E71" s="2">
        <v>30000</v>
      </c>
      <c r="F71" s="2">
        <v>75000</v>
      </c>
      <c r="G71" s="2">
        <v>50000</v>
      </c>
      <c r="H71" s="2">
        <f>14717+75000</f>
        <v>89717</v>
      </c>
      <c r="I71" s="10"/>
      <c r="J71" s="2">
        <v>90000</v>
      </c>
      <c r="L71" s="43">
        <f t="shared" si="1"/>
        <v>283</v>
      </c>
    </row>
    <row r="72" spans="1:12" ht="12.75" customHeight="1">
      <c r="A72" s="13" t="s">
        <v>197</v>
      </c>
      <c r="B72" s="13" t="s">
        <v>198</v>
      </c>
      <c r="C72" s="8" t="s">
        <v>199</v>
      </c>
      <c r="D72" s="22">
        <v>3000</v>
      </c>
      <c r="E72" s="2">
        <v>3000</v>
      </c>
      <c r="F72" s="2">
        <v>3000</v>
      </c>
      <c r="G72" s="2">
        <v>3000</v>
      </c>
      <c r="H72" s="2">
        <v>3000</v>
      </c>
      <c r="I72" s="10"/>
      <c r="J72" s="2">
        <v>3000</v>
      </c>
      <c r="L72" s="43">
        <f t="shared" si="1"/>
        <v>0</v>
      </c>
    </row>
    <row r="73" spans="1:12" ht="12.75" customHeight="1">
      <c r="A73" s="13" t="s">
        <v>200</v>
      </c>
      <c r="B73" s="13" t="s">
        <v>201</v>
      </c>
      <c r="C73" s="8" t="s">
        <v>202</v>
      </c>
      <c r="D73" s="22">
        <v>8000</v>
      </c>
      <c r="E73" s="2">
        <v>8000</v>
      </c>
      <c r="F73" s="2">
        <v>8000</v>
      </c>
      <c r="G73" s="2">
        <v>8000</v>
      </c>
      <c r="H73" s="2">
        <v>8000</v>
      </c>
      <c r="I73" s="10"/>
      <c r="J73" s="2">
        <v>8000</v>
      </c>
      <c r="L73" s="43">
        <f t="shared" si="1"/>
        <v>0</v>
      </c>
    </row>
    <row r="74" spans="1:12" ht="12.75" customHeight="1">
      <c r="A74" s="13" t="s">
        <v>203</v>
      </c>
      <c r="B74" s="13" t="s">
        <v>204</v>
      </c>
      <c r="C74" s="8" t="s">
        <v>205</v>
      </c>
      <c r="D74" s="22">
        <v>50000</v>
      </c>
      <c r="E74" s="2">
        <v>50000</v>
      </c>
      <c r="F74" s="2">
        <v>50000</v>
      </c>
      <c r="G74" s="2">
        <v>60000</v>
      </c>
      <c r="H74" s="2">
        <v>70000</v>
      </c>
      <c r="I74" s="10"/>
      <c r="J74" s="2">
        <v>50000</v>
      </c>
      <c r="L74" s="43">
        <f t="shared" si="1"/>
        <v>-20000</v>
      </c>
    </row>
    <row r="75" spans="1:12" ht="12.75" customHeight="1">
      <c r="A75" s="13" t="s">
        <v>206</v>
      </c>
      <c r="B75" s="13" t="s">
        <v>207</v>
      </c>
      <c r="C75" s="8" t="s">
        <v>208</v>
      </c>
      <c r="D75" s="22">
        <v>45000</v>
      </c>
      <c r="E75" s="2">
        <v>30000</v>
      </c>
      <c r="F75" s="2">
        <v>25000</v>
      </c>
      <c r="G75" s="2">
        <v>14700</v>
      </c>
      <c r="H75" s="2">
        <v>60000</v>
      </c>
      <c r="I75" s="10"/>
      <c r="J75" s="2">
        <v>50000</v>
      </c>
      <c r="L75" s="43">
        <f t="shared" si="1"/>
        <v>-10000</v>
      </c>
    </row>
    <row r="76" spans="1:12" ht="12.75" customHeight="1">
      <c r="A76" s="13" t="s">
        <v>209</v>
      </c>
      <c r="B76" s="13" t="s">
        <v>210</v>
      </c>
      <c r="C76" s="8" t="s">
        <v>211</v>
      </c>
      <c r="D76" s="22">
        <v>25000</v>
      </c>
      <c r="E76" s="2">
        <v>25000</v>
      </c>
      <c r="F76" s="2">
        <v>25000</v>
      </c>
      <c r="G76" s="2">
        <v>25000</v>
      </c>
      <c r="H76" s="2">
        <v>22500</v>
      </c>
      <c r="I76" s="10"/>
      <c r="J76" s="2">
        <v>22500</v>
      </c>
      <c r="L76" s="43">
        <f t="shared" si="1"/>
        <v>0</v>
      </c>
    </row>
    <row r="77" spans="1:12" ht="12.75" customHeight="1">
      <c r="A77" s="13" t="s">
        <v>212</v>
      </c>
      <c r="B77" s="13" t="s">
        <v>213</v>
      </c>
      <c r="C77" s="8" t="s">
        <v>242</v>
      </c>
      <c r="D77" s="22"/>
      <c r="F77" s="2">
        <v>1600192</v>
      </c>
      <c r="G77" s="2">
        <v>-77759</v>
      </c>
      <c r="H77" s="23">
        <v>950000</v>
      </c>
      <c r="I77" s="10"/>
      <c r="J77" s="23">
        <v>700000</v>
      </c>
      <c r="L77" s="43">
        <f t="shared" si="1"/>
        <v>-250000</v>
      </c>
    </row>
    <row r="78" spans="1:12" ht="12.75" customHeight="1">
      <c r="A78" s="13" t="s">
        <v>214</v>
      </c>
      <c r="B78" s="13" t="s">
        <v>215</v>
      </c>
      <c r="C78" s="8" t="s">
        <v>216</v>
      </c>
      <c r="D78" s="11">
        <v>8000</v>
      </c>
      <c r="E78" s="2">
        <v>8000</v>
      </c>
      <c r="F78" s="2">
        <v>5500</v>
      </c>
      <c r="G78" s="2">
        <v>5500</v>
      </c>
      <c r="H78" s="2">
        <v>5500</v>
      </c>
      <c r="I78" s="10"/>
      <c r="J78" s="2">
        <v>5500</v>
      </c>
      <c r="L78" s="43">
        <f t="shared" si="1"/>
        <v>0</v>
      </c>
    </row>
    <row r="79" spans="1:12" ht="12.75" customHeight="1">
      <c r="A79" s="27" t="s">
        <v>217</v>
      </c>
      <c r="B79" s="28" t="s">
        <v>218</v>
      </c>
      <c r="C79" s="8" t="s">
        <v>219</v>
      </c>
      <c r="D79" s="11">
        <v>0</v>
      </c>
      <c r="I79" s="10"/>
    </row>
    <row r="80" spans="1:12" ht="12.75" customHeight="1">
      <c r="A80" s="29"/>
      <c r="B80" s="29"/>
      <c r="C80" s="29"/>
      <c r="D80" s="30">
        <f>SUM(D5:D79)</f>
        <v>7753227</v>
      </c>
      <c r="E80" s="30">
        <f>SUM(E5:E79)</f>
        <v>7907695.4024999999</v>
      </c>
      <c r="F80" s="30">
        <f t="shared" ref="F80:G80" si="2">SUM(F5:F79)</f>
        <v>9814545</v>
      </c>
      <c r="G80" s="30">
        <f t="shared" si="2"/>
        <v>7907695</v>
      </c>
      <c r="H80" s="30">
        <f>SUM(H5:H79)</f>
        <v>9814544.8466827758</v>
      </c>
      <c r="J80" s="30">
        <f>SUM(J5:J79)</f>
        <v>9928668.8466827758</v>
      </c>
      <c r="L80" s="30">
        <f>SUM(L5:L79)</f>
        <v>114124</v>
      </c>
    </row>
    <row r="81" spans="1:10" ht="20.25" hidden="1" customHeight="1">
      <c r="A81" s="29"/>
      <c r="B81" s="29"/>
      <c r="C81" s="31" t="s">
        <v>220</v>
      </c>
      <c r="E81" s="1"/>
      <c r="F81" s="1"/>
      <c r="G81" s="1"/>
      <c r="H81" s="1"/>
      <c r="J81" s="1"/>
    </row>
    <row r="82" spans="1:10" ht="20.25" hidden="1" customHeight="1">
      <c r="A82" s="32" t="s">
        <v>221</v>
      </c>
      <c r="B82" s="33"/>
      <c r="C82" s="32"/>
      <c r="D82" s="34"/>
      <c r="E82" s="34"/>
      <c r="F82" s="34"/>
      <c r="G82" s="34"/>
      <c r="H82" s="34"/>
      <c r="J82" s="34"/>
    </row>
    <row r="83" spans="1:10" ht="19.5" hidden="1" customHeight="1">
      <c r="A83" s="4"/>
      <c r="B83" s="4"/>
      <c r="C83" s="4"/>
      <c r="D83" s="34"/>
      <c r="E83" s="34"/>
      <c r="F83" s="34"/>
      <c r="G83" s="34"/>
      <c r="H83" s="34"/>
      <c r="J83" s="34"/>
    </row>
    <row r="84" spans="1:10" ht="17.100000000000001" hidden="1" customHeight="1">
      <c r="A84" s="4"/>
      <c r="B84" s="4"/>
      <c r="C84" s="5" t="s">
        <v>222</v>
      </c>
      <c r="D84" s="34"/>
      <c r="E84" s="34"/>
      <c r="F84" s="34"/>
      <c r="G84" s="34"/>
      <c r="H84" s="34"/>
      <c r="J84" s="34"/>
    </row>
    <row r="85" spans="1:10" ht="17.100000000000001" hidden="1" customHeight="1">
      <c r="A85" s="4"/>
      <c r="B85" s="4"/>
      <c r="C85" s="5" t="s">
        <v>223</v>
      </c>
      <c r="D85" s="34"/>
      <c r="E85" s="34"/>
      <c r="F85" s="34"/>
      <c r="G85" s="34"/>
      <c r="H85" s="34"/>
      <c r="J85" s="34"/>
    </row>
    <row r="86" spans="1:10" ht="17.100000000000001" hidden="1" customHeight="1">
      <c r="A86" s="4"/>
      <c r="B86" s="4"/>
      <c r="C86" s="4"/>
      <c r="D86" s="34"/>
      <c r="E86" s="34"/>
      <c r="F86" s="34"/>
      <c r="G86" s="34"/>
      <c r="H86" s="34"/>
      <c r="J86" s="34"/>
    </row>
    <row r="87" spans="1:10" s="37" customFormat="1" ht="17.100000000000001" hidden="1" customHeight="1">
      <c r="A87" s="4"/>
      <c r="B87" s="4"/>
      <c r="C87" s="35" t="s">
        <v>224</v>
      </c>
      <c r="D87" s="36"/>
      <c r="E87" s="36"/>
      <c r="F87" s="36"/>
      <c r="G87" s="36"/>
      <c r="H87" s="36"/>
      <c r="J87" s="36"/>
    </row>
    <row r="88" spans="1:10" ht="17.100000000000001" hidden="1" customHeight="1">
      <c r="A88" s="4"/>
      <c r="B88" s="4"/>
      <c r="C88" s="35" t="s">
        <v>225</v>
      </c>
      <c r="D88" s="36"/>
      <c r="E88" s="36"/>
      <c r="F88" s="36"/>
      <c r="G88" s="36"/>
      <c r="H88" s="36"/>
      <c r="J88" s="36"/>
    </row>
    <row r="89" spans="1:10" ht="17.100000000000001" hidden="1" customHeight="1">
      <c r="A89" s="4"/>
      <c r="B89" s="4"/>
      <c r="C89" s="4" t="s">
        <v>226</v>
      </c>
      <c r="E89" s="1"/>
      <c r="F89" s="1"/>
      <c r="G89" s="1"/>
      <c r="H89" s="1"/>
      <c r="J89" s="1"/>
    </row>
    <row r="90" spans="1:10" ht="17.100000000000001" hidden="1" customHeight="1">
      <c r="A90" s="4"/>
      <c r="B90" s="4"/>
      <c r="C90" s="4"/>
      <c r="E90" s="1"/>
      <c r="F90" s="1"/>
      <c r="G90" s="1"/>
      <c r="H90" s="1"/>
      <c r="J90" s="1"/>
    </row>
    <row r="91" spans="1:10" s="37" customFormat="1" ht="17.100000000000001" hidden="1" customHeight="1">
      <c r="A91" s="4"/>
      <c r="B91" s="4"/>
      <c r="C91" s="4" t="s">
        <v>227</v>
      </c>
      <c r="D91" s="34"/>
      <c r="E91" s="34"/>
      <c r="F91" s="34"/>
      <c r="G91" s="34"/>
      <c r="H91" s="34"/>
      <c r="J91" s="34"/>
    </row>
    <row r="92" spans="1:10" s="37" customFormat="1" ht="17.100000000000001" hidden="1" customHeight="1">
      <c r="A92" s="4"/>
      <c r="B92" s="4"/>
      <c r="C92" s="4"/>
      <c r="D92" s="34"/>
      <c r="E92" s="34"/>
      <c r="F92" s="34"/>
      <c r="G92" s="34"/>
      <c r="H92" s="34"/>
      <c r="J92" s="34"/>
    </row>
    <row r="93" spans="1:10" s="37" customFormat="1" ht="17.100000000000001" hidden="1" customHeight="1">
      <c r="A93" s="4"/>
      <c r="B93" s="4"/>
      <c r="C93" s="4" t="s">
        <v>228</v>
      </c>
      <c r="D93" s="34"/>
      <c r="E93" s="34"/>
      <c r="F93" s="34"/>
      <c r="G93" s="34"/>
      <c r="H93" s="34"/>
      <c r="J93" s="34"/>
    </row>
    <row r="94" spans="1:10" s="37" customFormat="1" ht="17.100000000000001" hidden="1" customHeight="1">
      <c r="A94" s="4"/>
      <c r="B94" s="4"/>
      <c r="C94" s="4" t="s">
        <v>229</v>
      </c>
      <c r="D94" s="34"/>
      <c r="E94" s="34"/>
      <c r="F94" s="34"/>
      <c r="G94" s="34"/>
      <c r="H94" s="34"/>
      <c r="J94" s="34"/>
    </row>
    <row r="95" spans="1:10" s="37" customFormat="1" ht="17.100000000000001" hidden="1" customHeight="1">
      <c r="A95" s="4"/>
      <c r="B95" s="4"/>
      <c r="C95" s="38" t="str">
        <f>+C39</f>
        <v>CLAIMS DR/HSPTLS-CITY RETIREES</v>
      </c>
      <c r="D95" s="34"/>
      <c r="E95" s="34"/>
      <c r="F95" s="34"/>
      <c r="G95" s="34"/>
      <c r="H95" s="34"/>
      <c r="J95" s="34"/>
    </row>
    <row r="96" spans="1:10" s="37" customFormat="1" ht="17.100000000000001" hidden="1" customHeight="1">
      <c r="A96" s="4"/>
      <c r="B96" s="4"/>
      <c r="C96" s="38" t="str">
        <f>+C37</f>
        <v>RX CLAIMS - CITY RET &amp; COBRA</v>
      </c>
      <c r="D96" s="34"/>
      <c r="E96" s="34"/>
      <c r="F96" s="34"/>
      <c r="G96" s="34"/>
      <c r="H96" s="34"/>
      <c r="J96" s="34"/>
    </row>
    <row r="97" spans="1:10" s="37" customFormat="1" ht="17.100000000000001" hidden="1" customHeight="1">
      <c r="A97" s="4"/>
      <c r="B97" s="4"/>
      <c r="C97" s="38" t="str">
        <f>+C47</f>
        <v>ADMINISTRATIVE FEES</v>
      </c>
      <c r="D97" s="34"/>
      <c r="E97" s="34"/>
      <c r="F97" s="34"/>
      <c r="G97" s="34"/>
      <c r="H97" s="34"/>
      <c r="J97" s="34"/>
    </row>
    <row r="98" spans="1:10" s="37" customFormat="1" ht="17.100000000000001" hidden="1" customHeight="1">
      <c r="A98" s="4"/>
      <c r="B98" s="4"/>
      <c r="C98" s="38" t="s">
        <v>230</v>
      </c>
      <c r="D98" s="34"/>
      <c r="E98" s="34"/>
      <c r="F98" s="34"/>
      <c r="G98" s="34"/>
      <c r="H98" s="34"/>
      <c r="J98" s="34"/>
    </row>
    <row r="99" spans="1:10" s="37" customFormat="1" ht="17.100000000000001" hidden="1" customHeight="1">
      <c r="A99" s="4"/>
      <c r="B99" s="4"/>
      <c r="C99" s="39"/>
      <c r="D99" s="34"/>
      <c r="E99" s="34"/>
      <c r="F99" s="34"/>
      <c r="G99" s="34"/>
      <c r="H99" s="34"/>
      <c r="J99" s="34"/>
    </row>
    <row r="100" spans="1:10" s="37" customFormat="1" ht="17.100000000000001" hidden="1" customHeight="1">
      <c r="A100" s="4"/>
      <c r="B100" s="4"/>
      <c r="C100" s="4" t="s">
        <v>231</v>
      </c>
      <c r="D100" s="34"/>
      <c r="E100" s="34"/>
      <c r="F100" s="34"/>
      <c r="G100" s="34"/>
      <c r="H100" s="34"/>
      <c r="J100" s="34"/>
    </row>
    <row r="101" spans="1:10" s="37" customFormat="1" ht="17.100000000000001" hidden="1" customHeight="1">
      <c r="A101" s="4"/>
      <c r="B101" s="4"/>
      <c r="C101" s="4"/>
      <c r="D101" s="34"/>
      <c r="E101" s="34"/>
      <c r="F101" s="34"/>
      <c r="G101" s="34"/>
      <c r="H101" s="34"/>
      <c r="J101" s="34"/>
    </row>
    <row r="102" spans="1:10" s="37" customFormat="1" ht="17.100000000000001" hidden="1" customHeight="1">
      <c r="A102" s="4"/>
      <c r="B102" s="4"/>
      <c r="C102" s="4" t="str">
        <f>+C89</f>
        <v>FY 2018 BUDGET</v>
      </c>
      <c r="D102" s="34"/>
      <c r="E102" s="34"/>
      <c r="F102" s="34"/>
      <c r="G102" s="34"/>
      <c r="H102" s="34"/>
      <c r="J102" s="34"/>
    </row>
    <row r="103" spans="1:10" s="37" customFormat="1" ht="17.100000000000001" hidden="1" customHeight="1">
      <c r="A103" s="4"/>
      <c r="B103" s="4"/>
      <c r="C103" s="4" t="str">
        <f>+C100</f>
        <v>NET GAIN FROM REFERENDUM</v>
      </c>
      <c r="D103" s="34"/>
      <c r="E103" s="34"/>
      <c r="F103" s="34"/>
      <c r="G103" s="34"/>
      <c r="H103" s="34"/>
      <c r="J103" s="34"/>
    </row>
    <row r="104" spans="1:10" s="37" customFormat="1" ht="17.100000000000001" hidden="1" customHeight="1">
      <c r="A104" s="4"/>
      <c r="B104" s="4"/>
      <c r="C104" s="4" t="s">
        <v>232</v>
      </c>
      <c r="D104" s="34"/>
      <c r="E104" s="34"/>
      <c r="F104" s="34"/>
      <c r="G104" s="34"/>
      <c r="H104" s="34"/>
      <c r="J104" s="34"/>
    </row>
    <row r="105" spans="1:10" s="37" customFormat="1" ht="17.100000000000001" hidden="1" customHeight="1">
      <c r="A105" s="4"/>
      <c r="B105" s="4"/>
      <c r="C105" s="4"/>
      <c r="D105" s="34"/>
      <c r="E105" s="34"/>
      <c r="F105" s="34"/>
      <c r="G105" s="34"/>
      <c r="H105" s="34"/>
      <c r="J105" s="34"/>
    </row>
    <row r="106" spans="1:10" s="37" customFormat="1" ht="17.100000000000001" hidden="1" customHeight="1">
      <c r="A106" s="4"/>
      <c r="B106" s="4"/>
      <c r="C106" s="4" t="str">
        <f>+C87</f>
        <v>FY 2016 ACTUAL BUDGET</v>
      </c>
      <c r="D106" s="34"/>
      <c r="E106" s="34"/>
      <c r="F106" s="34"/>
      <c r="G106" s="34"/>
      <c r="H106" s="34"/>
      <c r="J106" s="34"/>
    </row>
    <row r="107" spans="1:10" s="37" customFormat="1" ht="17.100000000000001" hidden="1" customHeight="1">
      <c r="A107" s="4"/>
      <c r="B107" s="4"/>
      <c r="C107" s="4"/>
      <c r="D107" s="34"/>
      <c r="E107" s="34"/>
      <c r="F107" s="34"/>
      <c r="G107" s="34"/>
      <c r="H107" s="34"/>
      <c r="J107" s="34"/>
    </row>
    <row r="108" spans="1:10" s="37" customFormat="1" ht="17.100000000000001" hidden="1" customHeight="1">
      <c r="A108" s="4"/>
      <c r="B108" s="4"/>
      <c r="C108" s="4" t="s">
        <v>233</v>
      </c>
      <c r="D108" s="34"/>
      <c r="E108" s="34"/>
      <c r="F108" s="34"/>
      <c r="G108" s="34"/>
      <c r="H108" s="34"/>
      <c r="J108" s="34"/>
    </row>
    <row r="109" spans="1:10" s="37" customFormat="1" ht="17.100000000000001" hidden="1" customHeight="1">
      <c r="A109" s="4"/>
      <c r="B109" s="4"/>
      <c r="C109" s="4"/>
      <c r="D109" s="34"/>
      <c r="E109" s="34"/>
      <c r="F109" s="34"/>
      <c r="G109" s="34"/>
      <c r="H109" s="34"/>
      <c r="J109" s="34"/>
    </row>
    <row r="110" spans="1:10" s="37" customFormat="1" ht="17.100000000000001" hidden="1" customHeight="1">
      <c r="C110" s="4" t="s">
        <v>234</v>
      </c>
      <c r="D110" s="34"/>
      <c r="E110" s="34"/>
      <c r="F110" s="34"/>
      <c r="G110" s="34"/>
      <c r="H110" s="34"/>
      <c r="J110" s="34"/>
    </row>
    <row r="111" spans="1:10" s="37" customFormat="1" ht="17.100000000000001" hidden="1" customHeight="1">
      <c r="D111" s="34"/>
      <c r="E111" s="34"/>
      <c r="F111" s="34"/>
      <c r="G111" s="34"/>
      <c r="H111" s="34"/>
      <c r="J111" s="34"/>
    </row>
    <row r="112" spans="1:10" s="37" customFormat="1" ht="18.75" hidden="1" customHeight="1">
      <c r="D112" s="34"/>
      <c r="E112" s="34"/>
      <c r="F112" s="34"/>
      <c r="G112" s="34"/>
      <c r="H112" s="34"/>
      <c r="J112" s="34"/>
    </row>
    <row r="113" spans="3:10" ht="15" hidden="1" customHeight="1">
      <c r="E113" s="1"/>
      <c r="F113" s="1"/>
      <c r="G113" s="1"/>
      <c r="H113" s="1"/>
      <c r="J113" s="1"/>
    </row>
    <row r="114" spans="3:10" ht="15" hidden="1" customHeight="1">
      <c r="C114" t="s">
        <v>235</v>
      </c>
      <c r="E114" s="1"/>
      <c r="F114" s="1"/>
      <c r="G114" s="1"/>
      <c r="H114" s="1"/>
      <c r="J114" s="1"/>
    </row>
    <row r="115" spans="3:10" ht="15" hidden="1" customHeight="1">
      <c r="E115" s="1"/>
      <c r="F115" s="1"/>
      <c r="G115" s="1"/>
      <c r="H115" s="1"/>
      <c r="J115" s="1"/>
    </row>
    <row r="116" spans="3:10" ht="15" hidden="1" customHeight="1">
      <c r="C116" t="s">
        <v>236</v>
      </c>
      <c r="D116" s="1">
        <f>7996490-7753227</f>
        <v>243263</v>
      </c>
      <c r="E116" s="1">
        <f>+E117-E80</f>
        <v>523572.01479999907</v>
      </c>
      <c r="F116" s="1"/>
      <c r="G116" s="1"/>
      <c r="H116" s="1"/>
      <c r="J116" s="1"/>
    </row>
    <row r="117" spans="3:10" ht="15" hidden="1" customHeight="1" thickBot="1">
      <c r="D117" s="40">
        <f>(5641992443+509153764)*0.0013</f>
        <v>7996490.0691</v>
      </c>
      <c r="E117" s="40">
        <f>6485590321*0.0013</f>
        <v>8431267.4172999989</v>
      </c>
      <c r="F117" s="41"/>
      <c r="G117" s="41"/>
      <c r="H117" s="41"/>
      <c r="J117" s="41"/>
    </row>
    <row r="118" spans="3:10" ht="15" hidden="1" customHeight="1" thickTop="1"/>
    <row r="119" spans="3:10" ht="15" hidden="1" customHeight="1">
      <c r="E119" s="2">
        <v>7907696</v>
      </c>
    </row>
    <row r="120" spans="3:10" hidden="1"/>
    <row r="121" spans="3:10" ht="15.75" hidden="1" thickBot="1">
      <c r="C121" t="s">
        <v>237</v>
      </c>
      <c r="D121" s="42">
        <f>(D5+D38+D10+D11+D40)/D80</f>
        <v>0.59762702678510504</v>
      </c>
      <c r="E121" s="42">
        <f>(E5+E38+E10+E11+E40)/E80</f>
        <v>0.59369299948196885</v>
      </c>
      <c r="F121" s="42">
        <f t="shared" ref="F121" si="3">(F5+F38+F10+F11+F40)/F80</f>
        <v>0.4797921859851883</v>
      </c>
      <c r="G121" s="42"/>
      <c r="H121" s="42">
        <f>(H5+H38+H10+H11+H40)/(H80-H77)</f>
        <v>0.59088311213664479</v>
      </c>
      <c r="J121" s="42">
        <f>(J5+J38+J10+J11+J40)/(J80-J77)</f>
        <v>0.59450500801693429</v>
      </c>
    </row>
    <row r="122" spans="3:10" hidden="1"/>
    <row r="123" spans="3:10" hidden="1">
      <c r="F123" s="2">
        <f>9814545-F80</f>
        <v>0</v>
      </c>
    </row>
    <row r="125" spans="3:10">
      <c r="D125" s="1">
        <f>7753227-D80</f>
        <v>0</v>
      </c>
      <c r="J125" s="2">
        <v>9928669</v>
      </c>
    </row>
    <row r="127" spans="3:10">
      <c r="D127" s="1">
        <f>6353392155*0.0013</f>
        <v>8259409.8015000001</v>
      </c>
    </row>
  </sheetData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Errichetti</dc:creator>
  <cp:lastModifiedBy>Tom Errichetti</cp:lastModifiedBy>
  <cp:lastPrinted>2022-04-20T20:56:27Z</cp:lastPrinted>
  <dcterms:created xsi:type="dcterms:W3CDTF">2021-04-12T14:46:25Z</dcterms:created>
  <dcterms:modified xsi:type="dcterms:W3CDTF">2022-04-20T20:58:11Z</dcterms:modified>
</cp:coreProperties>
</file>